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L_RIT" sheetId="1" r:id="rId1"/>
  </sheets>
  <definedNames>
    <definedName name="_xlnm.Print_Area" localSheetId="0">L_RIT!$A$1:$N$538</definedName>
  </definedNames>
  <calcPr calcId="145621"/>
</workbook>
</file>

<file path=xl/calcChain.xml><?xml version="1.0" encoding="utf-8"?>
<calcChain xmlns="http://schemas.openxmlformats.org/spreadsheetml/2006/main">
  <c r="D2" i="1" l="1"/>
  <c r="D5" i="1"/>
  <c r="D21" i="1"/>
  <c r="D26" i="1"/>
  <c r="D27" i="1"/>
  <c r="D32" i="1"/>
  <c r="D33" i="1"/>
  <c r="D38" i="1"/>
  <c r="D39" i="1"/>
  <c r="D40" i="1"/>
  <c r="D46" i="1"/>
  <c r="D47" i="1"/>
  <c r="D51" i="1"/>
  <c r="D52" i="1"/>
  <c r="D53" i="1"/>
  <c r="D54" i="1"/>
  <c r="D61" i="1"/>
  <c r="D62" i="1"/>
  <c r="D68" i="1"/>
  <c r="D70" i="1"/>
  <c r="D74" i="1"/>
  <c r="D75" i="1"/>
  <c r="D76" i="1"/>
  <c r="D80" i="1"/>
  <c r="D94" i="1"/>
  <c r="D95" i="1"/>
  <c r="D96" i="1"/>
  <c r="D97" i="1"/>
  <c r="D98" i="1"/>
  <c r="D99" i="1"/>
  <c r="D100" i="1"/>
  <c r="D105" i="1"/>
  <c r="D111" i="1"/>
  <c r="D115" i="1"/>
  <c r="D116" i="1"/>
  <c r="D117" i="1"/>
  <c r="D118" i="1"/>
  <c r="D123" i="1"/>
  <c r="D124" i="1"/>
  <c r="D127" i="1"/>
  <c r="D128" i="1"/>
  <c r="D132" i="1"/>
  <c r="D141" i="1"/>
  <c r="D142" i="1"/>
  <c r="D144" i="1"/>
  <c r="D145" i="1"/>
  <c r="D152" i="1"/>
  <c r="D153" i="1"/>
  <c r="D156" i="1"/>
  <c r="D163" i="1"/>
  <c r="D165" i="1"/>
  <c r="D169" i="1"/>
  <c r="D170" i="1"/>
  <c r="D191" i="1"/>
  <c r="D192" i="1"/>
  <c r="D196" i="1"/>
  <c r="D197" i="1"/>
  <c r="D198" i="1"/>
  <c r="D203" i="1"/>
  <c r="D204" i="1"/>
  <c r="D206" i="1"/>
  <c r="D207" i="1"/>
  <c r="D212" i="1"/>
  <c r="D213" i="1"/>
  <c r="D214" i="1"/>
  <c r="D243" i="1"/>
  <c r="D244" i="1"/>
  <c r="D245" i="1"/>
  <c r="D246" i="1"/>
  <c r="D247" i="1"/>
  <c r="D248" i="1"/>
  <c r="D249" i="1"/>
  <c r="D250" i="1"/>
  <c r="D284" i="1"/>
  <c r="D285" i="1"/>
  <c r="D286" i="1"/>
  <c r="D287" i="1"/>
  <c r="D288" i="1"/>
  <c r="D289" i="1"/>
  <c r="D290" i="1"/>
  <c r="D291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8" i="1"/>
  <c r="D399" i="1"/>
  <c r="D400" i="1"/>
  <c r="D407" i="1"/>
  <c r="D409" i="1"/>
  <c r="D410" i="1"/>
  <c r="D411" i="1"/>
  <c r="D418" i="1"/>
  <c r="D419" i="1"/>
  <c r="D420" i="1"/>
  <c r="D425" i="1"/>
  <c r="D427" i="1"/>
  <c r="D428" i="1"/>
  <c r="D429" i="1"/>
  <c r="D430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7" i="1"/>
  <c r="D498" i="1"/>
  <c r="D499" i="1"/>
  <c r="D500" i="1"/>
  <c r="D501" i="1"/>
  <c r="D502" i="1"/>
  <c r="D503" i="1"/>
  <c r="D504" i="1"/>
  <c r="D509" i="1"/>
  <c r="D510" i="1"/>
  <c r="D511" i="1"/>
  <c r="D514" i="1"/>
  <c r="D515" i="1"/>
  <c r="D518" i="1"/>
  <c r="D519" i="1"/>
  <c r="D520" i="1"/>
  <c r="D525" i="1"/>
  <c r="D528" i="1"/>
  <c r="D529" i="1"/>
</calcChain>
</file>

<file path=xl/sharedStrings.xml><?xml version="1.0" encoding="utf-8"?>
<sst xmlns="http://schemas.openxmlformats.org/spreadsheetml/2006/main" count="1880" uniqueCount="364">
  <si>
    <t>Beneficiario</t>
  </si>
  <si>
    <t>Mandato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</si>
  <si>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</si>
  <si>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</si>
  <si>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</si>
  <si>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</si>
  <si>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</si>
  <si>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</si>
  <si>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</si>
  <si>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</si>
  <si>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</si>
  <si>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</si>
  <si>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</si>
  <si>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</si>
  <si>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</si>
  <si>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OIKOS  S.P.A.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</si>
  <si>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</si>
  <si>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</si>
  <si>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CRF.F.  S.R.L.</t>
  </si>
  <si>
    <t>01/PA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</si>
  <si>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</si>
  <si>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CAVALLARO GIOVANNI</t>
  </si>
  <si>
    <t>FATTPA 5_15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</si>
  <si>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</si>
  <si>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COREPLA, CONSORZIO NAZIONALE PER LA RACCOLTA PLASTICA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</si>
  <si>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</si>
  <si>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467/04</t>
  </si>
  <si>
    <t>ALANIR POSTE SRL</t>
  </si>
  <si>
    <t>00009/2015-PA</t>
  </si>
  <si>
    <t>Laboratorio Utilities  &amp; Enti Locali srl</t>
  </si>
  <si>
    <t>FATTPA 39_15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</si>
  <si>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</si>
  <si>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547/04</t>
  </si>
  <si>
    <t>04/PA</t>
  </si>
  <si>
    <t>F.LLI GERMANA'DI G.E C. S.N.C.</t>
  </si>
  <si>
    <t>2/E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</si>
  <si>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</si>
  <si>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ENI  S.P.A.</t>
  </si>
  <si>
    <t>P160018381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</si>
  <si>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</si>
  <si>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18_16</t>
  </si>
  <si>
    <t>P160029654</t>
  </si>
  <si>
    <t>SCA.CE.BIT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</si>
  <si>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</si>
  <si>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PIAZZA ALFREDO</t>
  </si>
  <si>
    <t>COOP.SOCIALE NIDO D'ARGENTO SOC.COOP.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</si>
  <si>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</si>
  <si>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COMETA COOP.SOCIALE A R.L.</t>
  </si>
  <si>
    <t>FATTPA 13_16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</si>
  <si>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</si>
  <si>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W160000106</t>
  </si>
  <si>
    <t>ORIZZONTI SOC.COOP.SOC.ONLUS</t>
  </si>
  <si>
    <t>10/FE</t>
  </si>
  <si>
    <t>8/FE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</si>
  <si>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</si>
  <si>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ASSOCIAZ.`IALITE ` ONLUS</t>
  </si>
  <si>
    <t>felix societa' cooperativa sociale</t>
  </si>
  <si>
    <t>FATTPA 71_16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</si>
  <si>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</si>
  <si>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37/01</t>
  </si>
  <si>
    <t>3/2016/PA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</si>
  <si>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</si>
  <si>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CONFRATERNITA DI MISERICORDIA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</si>
  <si>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</si>
  <si>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INFOMEDIA SOC. COOP. SOCIALE</t>
  </si>
  <si>
    <t>14/FE</t>
  </si>
  <si>
    <t>13/FE</t>
  </si>
  <si>
    <t>15/FE</t>
  </si>
  <si>
    <t>16/FE</t>
  </si>
  <si>
    <t>ECOLIT S.R.L.</t>
  </si>
  <si>
    <t>CROCE AL VALLONE</t>
  </si>
  <si>
    <t>38/PA</t>
  </si>
  <si>
    <t>Parasiliti Collazzo Giuseppe</t>
  </si>
  <si>
    <t>2/PA</t>
  </si>
  <si>
    <t>ATTINA' FRANCESCO</t>
  </si>
  <si>
    <t>4/PA</t>
  </si>
  <si>
    <t>LEANZA FRANCESCO PAOLO</t>
  </si>
  <si>
    <t>14-PA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</si>
  <si>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</si>
  <si>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ALBA SRL</t>
  </si>
  <si>
    <t>16 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</si>
  <si>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</si>
  <si>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MESSINA GAETANO</t>
  </si>
  <si>
    <t>FATTPA 76_16</t>
  </si>
  <si>
    <t>FATTPA 77_16</t>
  </si>
  <si>
    <t>ASS.METACOMETA ONLUS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</si>
  <si>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</si>
  <si>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ECOTRAS S.R.L.</t>
  </si>
  <si>
    <t>27/FE</t>
  </si>
  <si>
    <t>25/FE</t>
  </si>
  <si>
    <t>24/FE</t>
  </si>
  <si>
    <t>26/FE</t>
  </si>
  <si>
    <t>29/FE</t>
  </si>
  <si>
    <t>28/FE</t>
  </si>
  <si>
    <t>32/FE</t>
  </si>
  <si>
    <t>FATTPA 17_16</t>
  </si>
  <si>
    <t>CATANIA ANTONIO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</si>
  <si>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</si>
  <si>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SINAGRA SALVATORE</t>
  </si>
  <si>
    <t>17/PA</t>
  </si>
  <si>
    <t>ITALSCAVI   CATANIA BIAGIO</t>
  </si>
  <si>
    <t>1/E</t>
  </si>
  <si>
    <t>EDISERVICE  S.R.L.</t>
  </si>
  <si>
    <t>553/04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</si>
  <si>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</si>
  <si>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19_16</t>
  </si>
  <si>
    <t>22 PA</t>
  </si>
  <si>
    <t>ATTINA' ALICE VALERIA</t>
  </si>
  <si>
    <t>GAMMERI CARMELO</t>
  </si>
  <si>
    <t>75/E</t>
  </si>
  <si>
    <t>FATTPA 21_16</t>
  </si>
  <si>
    <t>FATTPA 20_16</t>
  </si>
  <si>
    <t>LETO VITO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</si>
  <si>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</si>
  <si>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ASSOCIAZ. PAPA GIOVANNI XXIII</t>
  </si>
  <si>
    <t>5591/2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</si>
  <si>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</si>
  <si>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8_16</t>
  </si>
  <si>
    <t>P160076485</t>
  </si>
  <si>
    <t>P160076560</t>
  </si>
  <si>
    <t>P160073991</t>
  </si>
  <si>
    <t>23 PA</t>
  </si>
  <si>
    <t>MONACO ARCHITETTI ASSOCIATI</t>
  </si>
  <si>
    <t>F08-16</t>
  </si>
  <si>
    <t>MELI SALVATORE</t>
  </si>
  <si>
    <t>03/PA</t>
  </si>
  <si>
    <t>46/PA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</si>
  <si>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</si>
  <si>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EUROSERVICE SOC.COOP.SOCIALE</t>
  </si>
  <si>
    <t>A.N.N.A. ASSOCIAZIONE NAZIONALE NOTIFICHE ATTI</t>
  </si>
  <si>
    <t>FATTPA 3_17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</si>
  <si>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</si>
  <si>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</si>
  <si>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GALATEA SERVICE DI PITTERA ROSARIA</t>
  </si>
  <si>
    <t>FATTPA 4_17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</si>
  <si>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</si>
  <si>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SICULA TRASPORTI SRL</t>
  </si>
  <si>
    <t>4/00223</t>
  </si>
  <si>
    <t>4/00222</t>
  </si>
  <si>
    <t>VIRZI' S.R.L.</t>
  </si>
  <si>
    <t>84/16</t>
  </si>
  <si>
    <t>SARCO  S.R.L.</t>
  </si>
  <si>
    <t>E000289</t>
  </si>
  <si>
    <t>CROCE ROSSA ITALIANA- COMITATO PROVINCIALE CATANIA</t>
  </si>
  <si>
    <t>FATTPA 70_16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</si>
  <si>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</si>
  <si>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SPREA  S.P.A.</t>
  </si>
  <si>
    <t>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</si>
  <si>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</si>
  <si>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SMILE ANIMAZIONE S.R.L.</t>
  </si>
  <si>
    <t>2PA</t>
  </si>
  <si>
    <t>4/00203</t>
  </si>
  <si>
    <t>4/00202</t>
  </si>
  <si>
    <t>74/E</t>
  </si>
  <si>
    <t>1E/2017</t>
  </si>
  <si>
    <t>LONGHITANO FABIOLA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</si>
  <si>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</si>
  <si>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RAPPAZZO BIAGIO</t>
  </si>
  <si>
    <t>MAGGIOLI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</si>
  <si>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</si>
  <si>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ENERGIA  S.P.A</t>
  </si>
  <si>
    <t>02/E</t>
  </si>
  <si>
    <t>24 PA</t>
  </si>
  <si>
    <t>ASSOCIAZIONE CULTURALE `MOMMO`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</si>
  <si>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</si>
  <si>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E000266</t>
  </si>
  <si>
    <t>S.E.P.E.L. SAS  SOCIETA' EDITRICE PER ENTI LOCALI</t>
  </si>
  <si>
    <t>2/104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</si>
  <si>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</si>
  <si>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91/16</t>
  </si>
  <si>
    <t>FATTPA 83_16</t>
  </si>
  <si>
    <t>FATTPA 84_16</t>
  </si>
  <si>
    <t>SIDET S.R.L.</t>
  </si>
  <si>
    <t>000007/PA</t>
  </si>
  <si>
    <t>CASSARA' GIUSEPPE</t>
  </si>
  <si>
    <t>FOND.ISTIT.S.VINCENZO DE PAOLI</t>
  </si>
  <si>
    <t>FATTPA 38_16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</si>
  <si>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</si>
  <si>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S.S.T. SOCIETA' CONSORT.A R.L.</t>
  </si>
  <si>
    <t>PK SUD   S.R.L.</t>
  </si>
  <si>
    <t>SENS.SONORE-PINZONE VECCHIO ROB.&amp;C.SAS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</si>
  <si>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</si>
  <si>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`LA CITTA' DEL SOLE ` SOC.COOP</t>
  </si>
  <si>
    <t>CONSORZIO SOL. CALATINO SOC.COOP.SOCIALE</t>
  </si>
  <si>
    <t>000157-2016-FE</t>
  </si>
  <si>
    <t>000156-2016-FE</t>
  </si>
  <si>
    <t>57/01</t>
  </si>
  <si>
    <t>59/01</t>
  </si>
  <si>
    <t>58/01</t>
  </si>
  <si>
    <t>A.MANZONI &amp; C. S.P.A.</t>
  </si>
  <si>
    <t>30372016P00000656316</t>
  </si>
  <si>
    <t>RCS MEDIAGROUP S.P.A</t>
  </si>
  <si>
    <t>CONSORZIO SERVIZI TECNOLOGICI SOCIETA CONSORTILE A R.L.</t>
  </si>
  <si>
    <t>FatPAM 82/2016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</si>
  <si>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</si>
  <si>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FatPAM 81/2016</t>
  </si>
  <si>
    <t>GIURICONSULT S.R.L.</t>
  </si>
  <si>
    <t>38el</t>
  </si>
  <si>
    <t>37el</t>
  </si>
  <si>
    <t>39el</t>
  </si>
  <si>
    <t>FatPAM 84/2016</t>
  </si>
  <si>
    <t>FatPAM 83/2016</t>
  </si>
  <si>
    <t>LIFE CAFFE' SAS DI LUCA GAETANO &amp; C.</t>
  </si>
  <si>
    <t>FATTPA 87_16</t>
  </si>
  <si>
    <t>OREFICE MARIA GRAZIA</t>
  </si>
  <si>
    <t>BUA IVAN ALESSIO</t>
  </si>
  <si>
    <t>1/PA2017</t>
  </si>
  <si>
    <t>GRAFILL S.r.l.</t>
  </si>
  <si>
    <t>6/PA</t>
  </si>
  <si>
    <t>TELECOM ITALIA S.P.A. C/MEDIOCREDITO ITALIANO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</si>
  <si>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</si>
  <si>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SCHILIRO' NUNZIATINA</t>
  </si>
  <si>
    <t>18 PA</t>
  </si>
  <si>
    <t>20 PA</t>
  </si>
  <si>
    <t>21 PA</t>
  </si>
  <si>
    <t>19 PA</t>
  </si>
  <si>
    <t>P160082311</t>
  </si>
  <si>
    <t>P160079608</t>
  </si>
  <si>
    <t>P160080018</t>
  </si>
  <si>
    <t>P160079515</t>
  </si>
  <si>
    <t>P160082366</t>
  </si>
  <si>
    <t>P160082077</t>
  </si>
  <si>
    <t>P160079613</t>
  </si>
  <si>
    <t>P160080021</t>
  </si>
  <si>
    <t>P160079545</t>
  </si>
  <si>
    <t>P160079903</t>
  </si>
  <si>
    <t>P160081038</t>
  </si>
  <si>
    <t>000010-2017-FE</t>
  </si>
  <si>
    <t>CENTROSTAMPA-SACCULLO R.GIOSUE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</si>
  <si>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</si>
  <si>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96/16</t>
  </si>
  <si>
    <t>97/16</t>
  </si>
  <si>
    <t>SPORTELLO TELEMATICO DI CURRAO FRANCESCO &amp; C. S.A.S.</t>
  </si>
  <si>
    <t>FATTPA 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</si>
  <si>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</si>
  <si>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CELNETWORK SRL</t>
  </si>
  <si>
    <t>AUTOCARROZZERIA CENTRO STILE DI  AMORE GIUSEPPE E C SNC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</si>
  <si>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</si>
  <si>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725/04</t>
  </si>
  <si>
    <t>797/04</t>
  </si>
  <si>
    <t>MELI GIUSEPPA</t>
  </si>
  <si>
    <t>01/FE</t>
  </si>
  <si>
    <t>DUSTY  s.r.l.</t>
  </si>
  <si>
    <t>IRIDE SOCIETA' COOPERATIVA SOCIALE</t>
  </si>
  <si>
    <t>000036-2016-FE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</si>
  <si>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</si>
  <si>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SOLE S.R.L.</t>
  </si>
  <si>
    <t>000014-2017-FE</t>
  </si>
  <si>
    <t>SAITTA SALVATORE</t>
  </si>
  <si>
    <t>01/A</t>
  </si>
  <si>
    <t>FATTPA 90_16</t>
  </si>
  <si>
    <t>DOMENICO SANFILIPPO EDITORE  S.PA.</t>
  </si>
  <si>
    <t>2 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</si>
  <si>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</si>
  <si>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FatPAM 1/2017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</si>
  <si>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</si>
  <si>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FatPAM 2/2017</t>
  </si>
  <si>
    <t>FatPAM 3/2017</t>
  </si>
  <si>
    <t>FatPAM 4/2017</t>
  </si>
  <si>
    <t>7X05266704</t>
  </si>
  <si>
    <t>KALAT IMPIANTI SRL UNIPERSONALE</t>
  </si>
  <si>
    <t>P170003601</t>
  </si>
  <si>
    <t>P170003563</t>
  </si>
  <si>
    <t>P170002314</t>
  </si>
  <si>
    <t>P170007131</t>
  </si>
  <si>
    <t>P170002302</t>
  </si>
  <si>
    <t>P170006988</t>
  </si>
  <si>
    <t>P170000899</t>
  </si>
  <si>
    <t>P170006991</t>
  </si>
  <si>
    <t>P170003604</t>
  </si>
  <si>
    <t>P170008756</t>
  </si>
  <si>
    <t>P170000450</t>
  </si>
  <si>
    <t>P170007115</t>
  </si>
  <si>
    <t>P170008926</t>
  </si>
  <si>
    <t>P170000862</t>
  </si>
  <si>
    <t>P170006249</t>
  </si>
  <si>
    <t>P170003080</t>
  </si>
  <si>
    <t>P170006993</t>
  </si>
  <si>
    <t>P170003088</t>
  </si>
  <si>
    <t>P170000487</t>
  </si>
  <si>
    <t>P170000064</t>
  </si>
  <si>
    <t>P170007123</t>
  </si>
  <si>
    <t>P170000857</t>
  </si>
  <si>
    <t>P170007126</t>
  </si>
  <si>
    <t>P170003072</t>
  </si>
  <si>
    <t>P170008937</t>
  </si>
  <si>
    <t>P170005868</t>
  </si>
  <si>
    <t>P170006892</t>
  </si>
  <si>
    <t>P170006959</t>
  </si>
  <si>
    <t>P170003083</t>
  </si>
  <si>
    <t>P170007395</t>
  </si>
  <si>
    <t>P170003598</t>
  </si>
  <si>
    <t>P170008761</t>
  </si>
  <si>
    <t>P160082274</t>
  </si>
  <si>
    <t>CATERING S.R.L.</t>
  </si>
  <si>
    <t>01/2017/EL/P.A</t>
  </si>
  <si>
    <t>TELECOM ITALIA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</si>
  <si>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</si>
  <si>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ENERGRID S.P.A. A SOCIO UNICO</t>
  </si>
  <si>
    <t>7X00972354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</si>
  <si>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</si>
  <si>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8V00647398</t>
  </si>
  <si>
    <t>8V00647861</t>
  </si>
  <si>
    <t>8V00649241</t>
  </si>
  <si>
    <t>8V00647301</t>
  </si>
  <si>
    <t>8V00649987</t>
  </si>
  <si>
    <t>8V00648764</t>
  </si>
  <si>
    <t>8V00650339</t>
  </si>
  <si>
    <t>8V00648368</t>
  </si>
  <si>
    <t>8V00650766</t>
  </si>
  <si>
    <t>8V00649026</t>
  </si>
  <si>
    <t>8V00648281</t>
  </si>
  <si>
    <t>8V00647581</t>
  </si>
  <si>
    <t>8V00650144</t>
  </si>
  <si>
    <t>8V00647541</t>
  </si>
  <si>
    <t>8V00650033</t>
  </si>
  <si>
    <t>8V00648258</t>
  </si>
  <si>
    <t>8V00649144</t>
  </si>
  <si>
    <t>8V00648503</t>
  </si>
  <si>
    <t>8V00650399</t>
  </si>
  <si>
    <t>8V00650025</t>
  </si>
  <si>
    <t>8V00650895</t>
  </si>
  <si>
    <t>8V00650577</t>
  </si>
  <si>
    <t>8V00649927</t>
  </si>
  <si>
    <t>8V00647401</t>
  </si>
  <si>
    <t>8V00648926</t>
  </si>
  <si>
    <t>8V00650424</t>
  </si>
  <si>
    <t>8V00647840</t>
  </si>
  <si>
    <t>8V00648511</t>
  </si>
  <si>
    <t>8V00649875</t>
  </si>
  <si>
    <t>ARETE' DI GIUSEPPE TROPEA</t>
  </si>
  <si>
    <t>FATTPA 68_17</t>
  </si>
  <si>
    <t>A.GIUFFRE' EDITORE SPA</t>
  </si>
  <si>
    <t>V20000063/2017</t>
  </si>
  <si>
    <t>V20000062/2017</t>
  </si>
  <si>
    <t>IL SOLE 24 ORE S.P.A.</t>
  </si>
  <si>
    <t>SMART MUSEUM SRL</t>
  </si>
  <si>
    <t>MISTER DOG  SRL</t>
  </si>
  <si>
    <t>FATTPA 23_17</t>
  </si>
  <si>
    <t>06/2017/EL/P.A</t>
  </si>
  <si>
    <t>GIORNALE DI SICILIA EDITORIALE</t>
  </si>
  <si>
    <t>07C/17</t>
  </si>
  <si>
    <t>SPARTA' SALVATORE</t>
  </si>
  <si>
    <t>R</t>
  </si>
  <si>
    <t>FATTPA 25_17</t>
  </si>
  <si>
    <t>04/2017/EL/P.A</t>
  </si>
  <si>
    <t>SODEXHO MOTIVATION SOLUTIONS ITALIA SRL</t>
  </si>
  <si>
    <t>VL17600540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</si>
  <si>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</si>
  <si>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P170003688</t>
  </si>
  <si>
    <t>P170006879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</si>
  <si>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</si>
  <si>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</si>
  <si>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</si>
  <si>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18/1</t>
  </si>
  <si>
    <t>19/01</t>
  </si>
  <si>
    <t>20/01</t>
  </si>
  <si>
    <t>26/01</t>
  </si>
  <si>
    <t>28/01</t>
  </si>
  <si>
    <t>01/2017</t>
  </si>
  <si>
    <t>03/2016</t>
  </si>
  <si>
    <t>04/2016</t>
  </si>
  <si>
    <t>1/2017</t>
  </si>
  <si>
    <t>Comune di Bronte - Indicatore tempestività dei pagamenti 1°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</si>
</sst>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49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0"/>
  <sheetViews>
    <sheetView tabSelected="1" view="pageLayout" topLeftCell="B51" zoomScaleNormal="100" workbookViewId="0">
      <selection sqref="A1:N538"/>
    </sheetView>
  </sheetViews>
  <sheetFormatPr defaultRowHeight="15" x14ac:dyDescent="0.25"/>
  <cols>
    <col min="1" max="1" width="56.140625" customWidth="1"/>
    <col min="2" max="2" width="6" customWidth="1"/>
    <col min="3" max="3" width="11.7109375" customWidth="1"/>
    <col min="4" max="4" width="14.42578125" customWidth="1"/>
    <col min="5" max="5" width="11.85546875" customWidth="1"/>
    <col min="6" max="6" width="3.85546875" customWidth="1"/>
    <col min="7" max="7" width="12.140625" customWidth="1"/>
    <col min="8" max="8" width="12.5703125" customWidth="1"/>
    <col min="9" max="9" width="8" customWidth="1"/>
    <col min="10" max="10" width="11.7109375" customWidth="1"/>
    <col min="11" max="11" width="10.7109375" customWidth="1"/>
    <col min="12" max="12" width="11.42578125" customWidth="1"/>
    <col min="14" max="14" width="13.42578125" customWidth="1"/>
  </cols>
  <sheetData>
    <row r="1" spans="1:15" x14ac:dyDescent="0.25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595</v>
      </c>
      <c r="C2" s="1">
        <v>42774</v>
      </c>
      <c r="D2" t="str">
        <f>"3852"</f>
        <v>3852</v>
      </c>
      <c r="E2" s="1">
        <v>42004</v>
      </c>
      <c r="F2">
        <v>0</v>
      </c>
      <c r="G2" s="1">
        <v>42774</v>
      </c>
      <c r="H2" s="1">
        <v>42046</v>
      </c>
      <c r="I2" t="s">
        <v>16</v>
      </c>
      <c r="J2" s="2">
        <v>4575.33</v>
      </c>
      <c r="K2">
        <v>0</v>
      </c>
      <c r="L2" s="2">
        <v>4575.33</v>
      </c>
      <c r="M2">
        <v>728</v>
      </c>
      <c r="N2" s="2">
        <v>3330840.24</v>
      </c>
      <c r="O2" t="s">
        <v>17</v>
      </c>
    </row>
    <row r="3" spans="1:15" x14ac:dyDescent="0.25">
      <c r="A3" t="s">
        <v>18</v>
      </c>
      <c r="B3">
        <v>1332</v>
      </c>
      <c r="C3" s="1">
        <v>42817</v>
      </c>
      <c r="D3" t="s">
        <v>19</v>
      </c>
      <c r="E3" s="1">
        <v>42291</v>
      </c>
      <c r="F3">
        <v>0</v>
      </c>
      <c r="G3" s="1">
        <v>42822</v>
      </c>
      <c r="H3" s="1">
        <v>42322</v>
      </c>
      <c r="I3" t="s">
        <v>16</v>
      </c>
      <c r="J3" s="2">
        <v>3785.34</v>
      </c>
      <c r="K3">
        <v>682.6</v>
      </c>
      <c r="L3" s="2">
        <v>3102.74</v>
      </c>
      <c r="M3">
        <v>500</v>
      </c>
      <c r="N3" s="2">
        <v>1551370</v>
      </c>
      <c r="O3" t="s">
        <v>20</v>
      </c>
    </row>
    <row r="4" spans="1:15" x14ac:dyDescent="0.25">
      <c r="A4" t="s">
        <v>21</v>
      </c>
      <c r="B4">
        <v>1020</v>
      </c>
      <c r="C4" s="1">
        <v>42800</v>
      </c>
      <c r="D4" t="s">
        <v>22</v>
      </c>
      <c r="E4" s="1">
        <v>42335</v>
      </c>
      <c r="F4">
        <v>0</v>
      </c>
      <c r="G4" s="1">
        <v>42816</v>
      </c>
      <c r="H4" s="1">
        <v>42367</v>
      </c>
      <c r="I4" t="s">
        <v>16</v>
      </c>
      <c r="J4" s="2">
        <v>6460</v>
      </c>
      <c r="K4">
        <v>0</v>
      </c>
      <c r="L4" s="2">
        <v>6460</v>
      </c>
      <c r="M4">
        <v>449</v>
      </c>
      <c r="N4" s="2">
        <v>2900540</v>
      </c>
      <c r="O4" t="s">
        <v>23</v>
      </c>
    </row>
    <row r="5" spans="1:15" x14ac:dyDescent="0.25">
      <c r="A5" t="s">
        <v>24</v>
      </c>
      <c r="B5">
        <v>433</v>
      </c>
      <c r="C5" s="1">
        <v>42768</v>
      </c>
      <c r="D5" t="str">
        <f>"40746"</f>
        <v>40746</v>
      </c>
      <c r="E5" s="1">
        <v>42271</v>
      </c>
      <c r="F5">
        <v>0</v>
      </c>
      <c r="G5" s="1">
        <v>42772</v>
      </c>
      <c r="H5" s="1">
        <v>42369</v>
      </c>
      <c r="I5" t="s">
        <v>16</v>
      </c>
      <c r="J5">
        <v>159.41999999999999</v>
      </c>
      <c r="K5">
        <v>14.49</v>
      </c>
      <c r="L5">
        <v>144.93</v>
      </c>
      <c r="M5">
        <v>403</v>
      </c>
      <c r="N5" s="2">
        <v>58406.79</v>
      </c>
      <c r="O5" t="s">
        <v>25</v>
      </c>
    </row>
    <row r="6" spans="1:15" x14ac:dyDescent="0.25">
      <c r="A6" t="s">
        <v>15</v>
      </c>
      <c r="B6">
        <v>595</v>
      </c>
      <c r="C6" s="1">
        <v>42774</v>
      </c>
      <c r="D6" t="s">
        <v>26</v>
      </c>
      <c r="E6" s="1">
        <v>42338</v>
      </c>
      <c r="F6">
        <v>0</v>
      </c>
      <c r="G6" s="1">
        <v>42774</v>
      </c>
      <c r="H6" s="1">
        <v>42377</v>
      </c>
      <c r="I6" t="s">
        <v>16</v>
      </c>
      <c r="J6" s="2">
        <v>11533.19</v>
      </c>
      <c r="K6" s="2">
        <v>1048.47</v>
      </c>
      <c r="L6" s="2">
        <v>10484.719999999999</v>
      </c>
      <c r="M6">
        <v>397</v>
      </c>
      <c r="N6" s="2">
        <v>4162433.84</v>
      </c>
      <c r="O6" t="s">
        <v>20</v>
      </c>
    </row>
    <row r="7" spans="1:15" x14ac:dyDescent="0.25">
      <c r="A7" t="s">
        <v>27</v>
      </c>
      <c r="B7">
        <v>598</v>
      </c>
      <c r="C7" s="1">
        <v>42774</v>
      </c>
      <c r="D7" t="s">
        <v>28</v>
      </c>
      <c r="E7" s="1">
        <v>42355</v>
      </c>
      <c r="F7">
        <v>0</v>
      </c>
      <c r="G7" s="1">
        <v>42780</v>
      </c>
      <c r="H7" s="1">
        <v>42386</v>
      </c>
      <c r="I7" t="s">
        <v>16</v>
      </c>
      <c r="J7" s="2">
        <v>1171.82</v>
      </c>
      <c r="K7">
        <v>199.29</v>
      </c>
      <c r="L7">
        <v>972.53</v>
      </c>
      <c r="M7">
        <v>394</v>
      </c>
      <c r="N7" s="2">
        <v>383176.82</v>
      </c>
      <c r="O7" t="s">
        <v>23</v>
      </c>
    </row>
    <row r="8" spans="1:15" x14ac:dyDescent="0.25">
      <c r="A8" t="s">
        <v>29</v>
      </c>
      <c r="B8">
        <v>596</v>
      </c>
      <c r="C8" s="1">
        <v>42774</v>
      </c>
      <c r="D8" t="s">
        <v>30</v>
      </c>
      <c r="E8" s="1">
        <v>42368</v>
      </c>
      <c r="F8">
        <v>0</v>
      </c>
      <c r="G8" s="1">
        <v>42780</v>
      </c>
      <c r="H8" s="1">
        <v>42404</v>
      </c>
      <c r="I8" t="s">
        <v>16</v>
      </c>
      <c r="J8" s="2">
        <v>1525</v>
      </c>
      <c r="K8">
        <v>275</v>
      </c>
      <c r="L8" s="2">
        <v>1250</v>
      </c>
      <c r="M8">
        <v>376</v>
      </c>
      <c r="N8" s="2">
        <v>470000</v>
      </c>
      <c r="O8" t="s">
        <v>31</v>
      </c>
    </row>
    <row r="9" spans="1:15" x14ac:dyDescent="0.25">
      <c r="A9" t="s">
        <v>15</v>
      </c>
      <c r="B9">
        <v>595</v>
      </c>
      <c r="C9" s="1">
        <v>42774</v>
      </c>
      <c r="D9" t="s">
        <v>32</v>
      </c>
      <c r="E9" s="1">
        <v>42369</v>
      </c>
      <c r="F9">
        <v>0</v>
      </c>
      <c r="G9" s="1">
        <v>42774</v>
      </c>
      <c r="H9" s="1">
        <v>42411</v>
      </c>
      <c r="I9" t="s">
        <v>16</v>
      </c>
      <c r="J9" s="2">
        <v>26190.92</v>
      </c>
      <c r="K9" s="2">
        <v>2380.9899999999998</v>
      </c>
      <c r="L9" s="2">
        <v>23809.93</v>
      </c>
      <c r="M9">
        <v>363</v>
      </c>
      <c r="N9" s="2">
        <v>8643004.5899999999</v>
      </c>
      <c r="O9" t="s">
        <v>20</v>
      </c>
    </row>
    <row r="10" spans="1:15" x14ac:dyDescent="0.25">
      <c r="A10" t="s">
        <v>18</v>
      </c>
      <c r="B10">
        <v>1331</v>
      </c>
      <c r="C10" s="1">
        <v>42817</v>
      </c>
      <c r="D10" t="s">
        <v>33</v>
      </c>
      <c r="E10" s="1">
        <v>42465</v>
      </c>
      <c r="F10">
        <v>0</v>
      </c>
      <c r="G10" s="1">
        <v>42822</v>
      </c>
      <c r="H10" s="1">
        <v>42496</v>
      </c>
      <c r="I10" t="s">
        <v>16</v>
      </c>
      <c r="J10" s="2">
        <v>77225.960000000006</v>
      </c>
      <c r="K10" s="2">
        <v>13925.99</v>
      </c>
      <c r="L10" s="2">
        <v>63299.97</v>
      </c>
      <c r="M10">
        <v>326</v>
      </c>
      <c r="N10" s="2">
        <v>20635790.219999999</v>
      </c>
      <c r="O10" t="s">
        <v>20</v>
      </c>
    </row>
    <row r="11" spans="1:15" x14ac:dyDescent="0.25">
      <c r="A11" t="s">
        <v>34</v>
      </c>
      <c r="B11">
        <v>1285</v>
      </c>
      <c r="C11" s="1">
        <v>42814</v>
      </c>
      <c r="D11" t="s">
        <v>35</v>
      </c>
      <c r="E11" s="1">
        <v>42475</v>
      </c>
      <c r="F11">
        <v>0</v>
      </c>
      <c r="G11" s="1">
        <v>42817</v>
      </c>
      <c r="H11" s="1">
        <v>42508</v>
      </c>
      <c r="I11" t="s">
        <v>16</v>
      </c>
      <c r="J11">
        <v>700</v>
      </c>
      <c r="K11">
        <v>63.64</v>
      </c>
      <c r="L11">
        <v>636.36</v>
      </c>
      <c r="M11">
        <v>309</v>
      </c>
      <c r="N11" s="2">
        <v>196635.24</v>
      </c>
      <c r="O11" t="s">
        <v>36</v>
      </c>
    </row>
    <row r="12" spans="1:15" x14ac:dyDescent="0.25">
      <c r="A12" t="s">
        <v>37</v>
      </c>
      <c r="B12">
        <v>444</v>
      </c>
      <c r="C12" s="1">
        <v>42770</v>
      </c>
      <c r="D12" t="s">
        <v>38</v>
      </c>
      <c r="E12" s="1">
        <v>42445</v>
      </c>
      <c r="F12">
        <v>0</v>
      </c>
      <c r="G12" s="1">
        <v>42772</v>
      </c>
      <c r="H12" s="1">
        <v>42506</v>
      </c>
      <c r="I12" t="s">
        <v>16</v>
      </c>
      <c r="J12" s="2">
        <v>2643.93</v>
      </c>
      <c r="K12">
        <v>445.97</v>
      </c>
      <c r="L12" s="2">
        <v>2197.96</v>
      </c>
      <c r="M12">
        <v>266</v>
      </c>
      <c r="N12" s="2">
        <v>584657.36</v>
      </c>
      <c r="O12" t="s">
        <v>39</v>
      </c>
    </row>
    <row r="13" spans="1:15" x14ac:dyDescent="0.25">
      <c r="A13" t="s">
        <v>29</v>
      </c>
      <c r="B13">
        <v>597</v>
      </c>
      <c r="C13" s="1">
        <v>42774</v>
      </c>
      <c r="D13" t="s">
        <v>40</v>
      </c>
      <c r="E13" s="1">
        <v>42488</v>
      </c>
      <c r="F13">
        <v>0</v>
      </c>
      <c r="G13" s="1">
        <v>42780</v>
      </c>
      <c r="H13" s="1">
        <v>42532</v>
      </c>
      <c r="I13" t="s">
        <v>16</v>
      </c>
      <c r="J13" s="2">
        <v>1525</v>
      </c>
      <c r="K13">
        <v>275</v>
      </c>
      <c r="L13" s="2">
        <v>1250</v>
      </c>
      <c r="M13">
        <v>248</v>
      </c>
      <c r="N13" s="2">
        <v>310000</v>
      </c>
      <c r="O13" t="s">
        <v>31</v>
      </c>
    </row>
    <row r="14" spans="1:15" x14ac:dyDescent="0.25">
      <c r="A14" t="s">
        <v>37</v>
      </c>
      <c r="B14">
        <v>624</v>
      </c>
      <c r="C14" s="1">
        <v>42775</v>
      </c>
      <c r="D14" t="s">
        <v>41</v>
      </c>
      <c r="E14" s="1">
        <v>42475</v>
      </c>
      <c r="F14">
        <v>0</v>
      </c>
      <c r="G14" s="1">
        <v>42780</v>
      </c>
      <c r="H14" s="1">
        <v>42535</v>
      </c>
      <c r="I14" t="s">
        <v>16</v>
      </c>
      <c r="J14">
        <v>198.25</v>
      </c>
      <c r="K14">
        <v>0</v>
      </c>
      <c r="L14">
        <v>198.25</v>
      </c>
      <c r="M14">
        <v>245</v>
      </c>
      <c r="N14" s="2">
        <v>48571.25</v>
      </c>
      <c r="O14" t="s">
        <v>39</v>
      </c>
    </row>
    <row r="15" spans="1:15" x14ac:dyDescent="0.25">
      <c r="A15" t="s">
        <v>42</v>
      </c>
      <c r="B15">
        <v>1</v>
      </c>
      <c r="C15" s="1">
        <v>42751</v>
      </c>
      <c r="D15" s="3" t="s">
        <v>354</v>
      </c>
      <c r="E15" s="1">
        <v>42489</v>
      </c>
      <c r="F15">
        <v>0</v>
      </c>
      <c r="G15" s="1">
        <v>42765</v>
      </c>
      <c r="H15" s="1">
        <v>42523</v>
      </c>
      <c r="I15" t="s">
        <v>16</v>
      </c>
      <c r="J15" s="2">
        <v>64779.81</v>
      </c>
      <c r="K15" s="2">
        <v>5889.07</v>
      </c>
      <c r="L15" s="2">
        <v>58890.74</v>
      </c>
      <c r="M15">
        <v>242</v>
      </c>
      <c r="N15" s="2">
        <v>14251559.08</v>
      </c>
      <c r="O15" t="s">
        <v>39</v>
      </c>
    </row>
    <row r="16" spans="1:15" x14ac:dyDescent="0.25">
      <c r="A16" t="s">
        <v>42</v>
      </c>
      <c r="B16">
        <v>1</v>
      </c>
      <c r="C16" s="1">
        <v>42751</v>
      </c>
      <c r="D16" s="3" t="s">
        <v>355</v>
      </c>
      <c r="E16" s="1">
        <v>42509</v>
      </c>
      <c r="F16">
        <v>0</v>
      </c>
      <c r="G16" s="1">
        <v>42765</v>
      </c>
      <c r="H16" s="1">
        <v>42540</v>
      </c>
      <c r="I16" t="s">
        <v>16</v>
      </c>
      <c r="J16" s="2">
        <v>116820</v>
      </c>
      <c r="K16" s="2">
        <v>10620</v>
      </c>
      <c r="L16" s="2">
        <v>106200</v>
      </c>
      <c r="M16">
        <v>225</v>
      </c>
      <c r="N16" s="2">
        <v>23895000</v>
      </c>
      <c r="O16" t="s">
        <v>43</v>
      </c>
    </row>
    <row r="17" spans="1:15" x14ac:dyDescent="0.25">
      <c r="A17" t="s">
        <v>42</v>
      </c>
      <c r="B17">
        <v>1</v>
      </c>
      <c r="C17" s="1">
        <v>42751</v>
      </c>
      <c r="D17" s="3" t="s">
        <v>356</v>
      </c>
      <c r="E17" s="1">
        <v>42509</v>
      </c>
      <c r="F17">
        <v>0</v>
      </c>
      <c r="G17" s="1">
        <v>42765</v>
      </c>
      <c r="H17" s="1">
        <v>42540</v>
      </c>
      <c r="I17" t="s">
        <v>16</v>
      </c>
      <c r="J17" s="2">
        <v>6102.8</v>
      </c>
      <c r="K17">
        <v>554.79999999999995</v>
      </c>
      <c r="L17" s="2">
        <v>5548</v>
      </c>
      <c r="M17">
        <v>225</v>
      </c>
      <c r="N17" s="2">
        <v>1248300</v>
      </c>
      <c r="O17" t="s">
        <v>43</v>
      </c>
    </row>
    <row r="18" spans="1:15" x14ac:dyDescent="0.25">
      <c r="A18" t="s">
        <v>42</v>
      </c>
      <c r="B18">
        <v>1</v>
      </c>
      <c r="C18" s="1">
        <v>42751</v>
      </c>
      <c r="D18" s="3" t="s">
        <v>357</v>
      </c>
      <c r="E18" s="1">
        <v>42541</v>
      </c>
      <c r="F18">
        <v>0</v>
      </c>
      <c r="G18" s="1">
        <v>42765</v>
      </c>
      <c r="H18" s="1">
        <v>42571</v>
      </c>
      <c r="I18" t="s">
        <v>16</v>
      </c>
      <c r="J18" s="2">
        <v>13943.07</v>
      </c>
      <c r="K18" s="2">
        <v>1267.55</v>
      </c>
      <c r="L18" s="2">
        <v>12675.52</v>
      </c>
      <c r="M18">
        <v>194</v>
      </c>
      <c r="N18" s="2">
        <v>2459050.88</v>
      </c>
      <c r="O18" t="s">
        <v>43</v>
      </c>
    </row>
    <row r="19" spans="1:15" x14ac:dyDescent="0.25">
      <c r="A19" t="s">
        <v>44</v>
      </c>
      <c r="B19">
        <v>556</v>
      </c>
      <c r="C19" s="1">
        <v>42772</v>
      </c>
      <c r="D19" t="s">
        <v>33</v>
      </c>
      <c r="E19" s="1">
        <v>42552</v>
      </c>
      <c r="F19">
        <v>0</v>
      </c>
      <c r="G19" s="1">
        <v>42773</v>
      </c>
      <c r="H19" s="1">
        <v>42585</v>
      </c>
      <c r="I19" t="s">
        <v>16</v>
      </c>
      <c r="J19">
        <v>267.97000000000003</v>
      </c>
      <c r="K19">
        <v>0</v>
      </c>
      <c r="L19">
        <v>267.97000000000003</v>
      </c>
      <c r="M19">
        <v>188</v>
      </c>
      <c r="N19" s="2">
        <v>50378.36</v>
      </c>
      <c r="O19" t="s">
        <v>20</v>
      </c>
    </row>
    <row r="20" spans="1:15" x14ac:dyDescent="0.25">
      <c r="A20" t="s">
        <v>42</v>
      </c>
      <c r="B20">
        <v>1</v>
      </c>
      <c r="C20" s="1">
        <v>42751</v>
      </c>
      <c r="D20" s="3" t="s">
        <v>358</v>
      </c>
      <c r="E20" s="1">
        <v>42550</v>
      </c>
      <c r="F20">
        <v>0</v>
      </c>
      <c r="G20" s="1">
        <v>42765</v>
      </c>
      <c r="H20" s="1">
        <v>42581</v>
      </c>
      <c r="I20" t="s">
        <v>16</v>
      </c>
      <c r="J20" s="2">
        <v>118470</v>
      </c>
      <c r="K20" s="2">
        <v>10770</v>
      </c>
      <c r="L20" s="2">
        <v>107700</v>
      </c>
      <c r="M20">
        <v>184</v>
      </c>
      <c r="N20" s="2">
        <v>19816800</v>
      </c>
      <c r="O20" t="s">
        <v>43</v>
      </c>
    </row>
    <row r="21" spans="1:15" x14ac:dyDescent="0.25">
      <c r="A21" t="s">
        <v>45</v>
      </c>
      <c r="B21">
        <v>587</v>
      </c>
      <c r="C21" s="1">
        <v>42774</v>
      </c>
      <c r="D21" t="str">
        <f>"387"</f>
        <v>387</v>
      </c>
      <c r="E21" s="1">
        <v>42565</v>
      </c>
      <c r="F21">
        <v>0</v>
      </c>
      <c r="G21" s="1">
        <v>42774</v>
      </c>
      <c r="H21" s="1">
        <v>42608</v>
      </c>
      <c r="I21" t="s">
        <v>16</v>
      </c>
      <c r="J21" s="2">
        <v>26453.040000000001</v>
      </c>
      <c r="K21" s="2">
        <v>1017.42</v>
      </c>
      <c r="L21" s="2">
        <v>25435.62</v>
      </c>
      <c r="M21">
        <v>166</v>
      </c>
      <c r="N21" s="2">
        <v>4222312.92</v>
      </c>
      <c r="O21" t="s">
        <v>46</v>
      </c>
    </row>
    <row r="22" spans="1:15" x14ac:dyDescent="0.25">
      <c r="A22" t="s">
        <v>47</v>
      </c>
      <c r="B22">
        <v>948</v>
      </c>
      <c r="C22" s="1">
        <v>42795</v>
      </c>
      <c r="D22" t="s">
        <v>48</v>
      </c>
      <c r="E22" s="1">
        <v>42627</v>
      </c>
      <c r="F22">
        <v>0</v>
      </c>
      <c r="G22" s="1">
        <v>42796</v>
      </c>
      <c r="H22" s="1">
        <v>42658</v>
      </c>
      <c r="I22" t="s">
        <v>16</v>
      </c>
      <c r="J22">
        <v>258.43</v>
      </c>
      <c r="K22">
        <v>12.31</v>
      </c>
      <c r="L22">
        <v>246.12</v>
      </c>
      <c r="M22">
        <v>138</v>
      </c>
      <c r="N22" s="2">
        <v>33964.559999999998</v>
      </c>
      <c r="O22" t="s">
        <v>49</v>
      </c>
    </row>
    <row r="23" spans="1:15" x14ac:dyDescent="0.25">
      <c r="A23" t="s">
        <v>37</v>
      </c>
      <c r="B23">
        <v>592</v>
      </c>
      <c r="C23" s="1">
        <v>42774</v>
      </c>
      <c r="D23" t="s">
        <v>50</v>
      </c>
      <c r="E23" s="1">
        <v>42604</v>
      </c>
      <c r="F23">
        <v>0</v>
      </c>
      <c r="G23" s="1">
        <v>42774</v>
      </c>
      <c r="H23" s="1">
        <v>42637</v>
      </c>
      <c r="I23" t="s">
        <v>16</v>
      </c>
      <c r="J23">
        <v>512.4</v>
      </c>
      <c r="K23">
        <v>92.4</v>
      </c>
      <c r="L23">
        <v>420</v>
      </c>
      <c r="M23">
        <v>137</v>
      </c>
      <c r="N23" s="2">
        <v>57540</v>
      </c>
      <c r="O23" t="s">
        <v>39</v>
      </c>
    </row>
    <row r="24" spans="1:15" x14ac:dyDescent="0.25">
      <c r="A24" t="s">
        <v>51</v>
      </c>
      <c r="B24">
        <v>946</v>
      </c>
      <c r="C24" s="1">
        <v>42795</v>
      </c>
      <c r="D24" t="s">
        <v>52</v>
      </c>
      <c r="E24" s="1">
        <v>42632</v>
      </c>
      <c r="F24">
        <v>0</v>
      </c>
      <c r="G24" s="1">
        <v>42796</v>
      </c>
      <c r="H24" s="1">
        <v>42663</v>
      </c>
      <c r="I24" t="s">
        <v>16</v>
      </c>
      <c r="J24" s="2">
        <v>1030.08</v>
      </c>
      <c r="K24">
        <v>49.05</v>
      </c>
      <c r="L24">
        <v>981.03</v>
      </c>
      <c r="M24">
        <v>133</v>
      </c>
      <c r="N24" s="2">
        <v>130476.99</v>
      </c>
      <c r="O24" t="s">
        <v>36</v>
      </c>
    </row>
    <row r="25" spans="1:15" x14ac:dyDescent="0.25">
      <c r="A25" t="s">
        <v>51</v>
      </c>
      <c r="B25">
        <v>945</v>
      </c>
      <c r="C25" s="1">
        <v>42795</v>
      </c>
      <c r="D25" t="s">
        <v>53</v>
      </c>
      <c r="E25" s="1">
        <v>42632</v>
      </c>
      <c r="F25">
        <v>0</v>
      </c>
      <c r="G25" s="1">
        <v>42796</v>
      </c>
      <c r="H25" s="1">
        <v>42663</v>
      </c>
      <c r="I25" t="s">
        <v>16</v>
      </c>
      <c r="J25">
        <v>406.19</v>
      </c>
      <c r="K25">
        <v>19.34</v>
      </c>
      <c r="L25">
        <v>386.85</v>
      </c>
      <c r="M25">
        <v>133</v>
      </c>
      <c r="N25" s="2">
        <v>51451.05</v>
      </c>
      <c r="O25" t="s">
        <v>54</v>
      </c>
    </row>
    <row r="26" spans="1:15" x14ac:dyDescent="0.25">
      <c r="A26" t="s">
        <v>45</v>
      </c>
      <c r="B26">
        <v>1022</v>
      </c>
      <c r="C26" s="1">
        <v>42800</v>
      </c>
      <c r="D26" t="str">
        <f>"456"</f>
        <v>456</v>
      </c>
      <c r="E26" s="1">
        <v>42634</v>
      </c>
      <c r="F26">
        <v>0</v>
      </c>
      <c r="G26" s="1">
        <v>42803</v>
      </c>
      <c r="H26" s="1">
        <v>42676</v>
      </c>
      <c r="I26" t="s">
        <v>16</v>
      </c>
      <c r="J26" s="2">
        <v>1964.95</v>
      </c>
      <c r="K26">
        <v>93.57</v>
      </c>
      <c r="L26" s="2">
        <v>1871.38</v>
      </c>
      <c r="M26">
        <v>127</v>
      </c>
      <c r="N26" s="2">
        <v>237665.26</v>
      </c>
      <c r="O26" t="s">
        <v>46</v>
      </c>
    </row>
    <row r="27" spans="1:15" x14ac:dyDescent="0.25">
      <c r="A27" t="s">
        <v>55</v>
      </c>
      <c r="B27">
        <v>944</v>
      </c>
      <c r="C27" s="1">
        <v>42795</v>
      </c>
      <c r="D27" t="str">
        <f>"75"</f>
        <v>75</v>
      </c>
      <c r="E27" s="1">
        <v>42634</v>
      </c>
      <c r="F27">
        <v>0</v>
      </c>
      <c r="G27" s="1">
        <v>42796</v>
      </c>
      <c r="H27" s="1">
        <v>42671</v>
      </c>
      <c r="I27" t="s">
        <v>16</v>
      </c>
      <c r="J27" s="2">
        <v>7566.96</v>
      </c>
      <c r="K27">
        <v>360.33</v>
      </c>
      <c r="L27" s="2">
        <v>7206.63</v>
      </c>
      <c r="M27">
        <v>125</v>
      </c>
      <c r="N27" s="2">
        <v>900828.75</v>
      </c>
      <c r="O27" t="s">
        <v>23</v>
      </c>
    </row>
    <row r="28" spans="1:15" x14ac:dyDescent="0.25">
      <c r="A28" t="s">
        <v>56</v>
      </c>
      <c r="B28">
        <v>935</v>
      </c>
      <c r="C28" s="1">
        <v>42795</v>
      </c>
      <c r="D28" t="s">
        <v>57</v>
      </c>
      <c r="E28" s="1">
        <v>42619</v>
      </c>
      <c r="F28">
        <v>0</v>
      </c>
      <c r="G28" s="1">
        <v>42796</v>
      </c>
      <c r="H28" s="1">
        <v>42679</v>
      </c>
      <c r="I28" t="s">
        <v>16</v>
      </c>
      <c r="J28" s="2">
        <v>8090.49</v>
      </c>
      <c r="K28">
        <v>385.26</v>
      </c>
      <c r="L28" s="2">
        <v>7705.23</v>
      </c>
      <c r="M28">
        <v>117</v>
      </c>
      <c r="N28" s="2">
        <v>901511.91</v>
      </c>
      <c r="O28" t="s">
        <v>58</v>
      </c>
    </row>
    <row r="29" spans="1:15" x14ac:dyDescent="0.25">
      <c r="A29" t="s">
        <v>56</v>
      </c>
      <c r="B29">
        <v>934</v>
      </c>
      <c r="C29" s="1">
        <v>42795</v>
      </c>
      <c r="D29" t="s">
        <v>57</v>
      </c>
      <c r="E29" s="1">
        <v>42619</v>
      </c>
      <c r="F29">
        <v>0</v>
      </c>
      <c r="G29" s="1">
        <v>42796</v>
      </c>
      <c r="H29" s="1">
        <v>42679</v>
      </c>
      <c r="I29" t="s">
        <v>16</v>
      </c>
      <c r="J29" s="2">
        <v>3953.16</v>
      </c>
      <c r="K29">
        <v>188.25</v>
      </c>
      <c r="L29" s="2">
        <v>3764.91</v>
      </c>
      <c r="M29">
        <v>117</v>
      </c>
      <c r="N29" s="2">
        <v>440494.47</v>
      </c>
      <c r="O29" t="s">
        <v>58</v>
      </c>
    </row>
    <row r="30" spans="1:15" x14ac:dyDescent="0.25">
      <c r="A30" t="s">
        <v>42</v>
      </c>
      <c r="B30">
        <v>1</v>
      </c>
      <c r="C30" s="1">
        <v>42751</v>
      </c>
      <c r="D30" t="s">
        <v>59</v>
      </c>
      <c r="E30" s="1">
        <v>42619</v>
      </c>
      <c r="F30">
        <v>0</v>
      </c>
      <c r="G30" s="1">
        <v>42765</v>
      </c>
      <c r="H30" s="1">
        <v>42650</v>
      </c>
      <c r="I30" t="s">
        <v>16</v>
      </c>
      <c r="J30" s="2">
        <v>117128</v>
      </c>
      <c r="K30" s="2">
        <v>10648</v>
      </c>
      <c r="L30" s="2">
        <v>106480</v>
      </c>
      <c r="M30">
        <v>115</v>
      </c>
      <c r="N30" s="2">
        <v>12245200</v>
      </c>
      <c r="O30" t="s">
        <v>43</v>
      </c>
    </row>
    <row r="31" spans="1:15" x14ac:dyDescent="0.25">
      <c r="A31" t="s">
        <v>27</v>
      </c>
      <c r="B31">
        <v>600</v>
      </c>
      <c r="C31" s="1">
        <v>42774</v>
      </c>
      <c r="D31" t="s">
        <v>60</v>
      </c>
      <c r="E31" s="1">
        <v>42636</v>
      </c>
      <c r="F31">
        <v>0</v>
      </c>
      <c r="G31" s="1">
        <v>42780</v>
      </c>
      <c r="H31" s="1">
        <v>42666</v>
      </c>
      <c r="I31" t="s">
        <v>16</v>
      </c>
      <c r="J31" s="2">
        <v>6761.36</v>
      </c>
      <c r="K31" s="2">
        <v>1219.26</v>
      </c>
      <c r="L31" s="2">
        <v>5542.1</v>
      </c>
      <c r="M31">
        <v>114</v>
      </c>
      <c r="N31" s="2">
        <v>631799.4</v>
      </c>
      <c r="O31" t="s">
        <v>61</v>
      </c>
    </row>
    <row r="32" spans="1:15" x14ac:dyDescent="0.25">
      <c r="A32" t="s">
        <v>62</v>
      </c>
      <c r="B32">
        <v>1015</v>
      </c>
      <c r="C32" s="1">
        <v>42800</v>
      </c>
      <c r="D32" t="str">
        <f>"13"</f>
        <v>13</v>
      </c>
      <c r="E32" s="1">
        <v>42674</v>
      </c>
      <c r="F32">
        <v>0</v>
      </c>
      <c r="G32" s="1">
        <v>42816</v>
      </c>
      <c r="H32" s="1">
        <v>42704</v>
      </c>
      <c r="I32" t="s">
        <v>16</v>
      </c>
      <c r="J32" s="2">
        <v>3308.6</v>
      </c>
      <c r="K32">
        <v>0</v>
      </c>
      <c r="L32" s="2">
        <v>3308.6</v>
      </c>
      <c r="M32">
        <v>112</v>
      </c>
      <c r="N32" s="2">
        <v>370563.2</v>
      </c>
      <c r="O32" t="s">
        <v>63</v>
      </c>
    </row>
    <row r="33" spans="1:15" x14ac:dyDescent="0.25">
      <c r="A33" t="s">
        <v>64</v>
      </c>
      <c r="B33">
        <v>947</v>
      </c>
      <c r="C33" s="1">
        <v>42795</v>
      </c>
      <c r="D33" t="str">
        <f>"102"</f>
        <v>102</v>
      </c>
      <c r="E33" s="1">
        <v>42626</v>
      </c>
      <c r="F33">
        <v>0</v>
      </c>
      <c r="G33" s="1">
        <v>42796</v>
      </c>
      <c r="H33" s="1">
        <v>42687</v>
      </c>
      <c r="I33" t="s">
        <v>16</v>
      </c>
      <c r="J33" s="2">
        <v>4738.55</v>
      </c>
      <c r="K33">
        <v>225.65</v>
      </c>
      <c r="L33" s="2">
        <v>4512.8999999999996</v>
      </c>
      <c r="M33">
        <v>109</v>
      </c>
      <c r="N33" s="2">
        <v>491906.1</v>
      </c>
      <c r="O33" t="s">
        <v>63</v>
      </c>
    </row>
    <row r="34" spans="1:15" x14ac:dyDescent="0.25">
      <c r="A34" t="s">
        <v>51</v>
      </c>
      <c r="B34">
        <v>949</v>
      </c>
      <c r="C34" s="1">
        <v>42795</v>
      </c>
      <c r="D34" t="s">
        <v>65</v>
      </c>
      <c r="E34" s="1">
        <v>42657</v>
      </c>
      <c r="F34">
        <v>0</v>
      </c>
      <c r="G34" s="1">
        <v>42796</v>
      </c>
      <c r="H34" s="1">
        <v>42690</v>
      </c>
      <c r="I34" t="s">
        <v>16</v>
      </c>
      <c r="J34">
        <v>812.39</v>
      </c>
      <c r="K34">
        <v>38.69</v>
      </c>
      <c r="L34">
        <v>773.7</v>
      </c>
      <c r="M34">
        <v>106</v>
      </c>
      <c r="N34" s="2">
        <v>82012.2</v>
      </c>
      <c r="O34" t="s">
        <v>36</v>
      </c>
    </row>
    <row r="35" spans="1:15" x14ac:dyDescent="0.25">
      <c r="A35" t="s">
        <v>51</v>
      </c>
      <c r="B35">
        <v>951</v>
      </c>
      <c r="C35" s="1">
        <v>42795</v>
      </c>
      <c r="D35" t="s">
        <v>66</v>
      </c>
      <c r="E35" s="1">
        <v>42657</v>
      </c>
      <c r="F35">
        <v>0</v>
      </c>
      <c r="G35" s="1">
        <v>42796</v>
      </c>
      <c r="H35" s="1">
        <v>42690</v>
      </c>
      <c r="I35" t="s">
        <v>16</v>
      </c>
      <c r="J35">
        <v>720.06</v>
      </c>
      <c r="K35">
        <v>34.29</v>
      </c>
      <c r="L35">
        <v>685.77</v>
      </c>
      <c r="M35">
        <v>106</v>
      </c>
      <c r="N35" s="2">
        <v>72691.62</v>
      </c>
      <c r="O35" t="s">
        <v>36</v>
      </c>
    </row>
    <row r="36" spans="1:15" x14ac:dyDescent="0.25">
      <c r="A36" t="s">
        <v>51</v>
      </c>
      <c r="B36">
        <v>952</v>
      </c>
      <c r="C36" s="1">
        <v>42795</v>
      </c>
      <c r="D36" t="s">
        <v>67</v>
      </c>
      <c r="E36" s="1">
        <v>42657</v>
      </c>
      <c r="F36">
        <v>0</v>
      </c>
      <c r="G36" s="1">
        <v>42796</v>
      </c>
      <c r="H36" s="1">
        <v>42690</v>
      </c>
      <c r="I36" t="s">
        <v>16</v>
      </c>
      <c r="J36" s="2">
        <v>1392.15</v>
      </c>
      <c r="K36">
        <v>66.290000000000006</v>
      </c>
      <c r="L36" s="2">
        <v>1325.86</v>
      </c>
      <c r="M36">
        <v>106</v>
      </c>
      <c r="N36" s="2">
        <v>140541.16</v>
      </c>
      <c r="O36" t="s">
        <v>36</v>
      </c>
    </row>
    <row r="37" spans="1:15" x14ac:dyDescent="0.25">
      <c r="A37" t="s">
        <v>51</v>
      </c>
      <c r="B37">
        <v>954</v>
      </c>
      <c r="C37" s="1">
        <v>42795</v>
      </c>
      <c r="D37" t="s">
        <v>68</v>
      </c>
      <c r="E37" s="1">
        <v>42657</v>
      </c>
      <c r="F37">
        <v>0</v>
      </c>
      <c r="G37" s="1">
        <v>42796</v>
      </c>
      <c r="H37" s="1">
        <v>42690</v>
      </c>
      <c r="I37" t="s">
        <v>16</v>
      </c>
      <c r="J37" s="2">
        <v>1337.32</v>
      </c>
      <c r="K37">
        <v>63.68</v>
      </c>
      <c r="L37" s="2">
        <v>1273.6400000000001</v>
      </c>
      <c r="M37">
        <v>106</v>
      </c>
      <c r="N37" s="2">
        <v>135005.84</v>
      </c>
      <c r="O37" t="s">
        <v>36</v>
      </c>
    </row>
    <row r="38" spans="1:15" x14ac:dyDescent="0.25">
      <c r="A38" t="s">
        <v>69</v>
      </c>
      <c r="B38">
        <v>614</v>
      </c>
      <c r="C38" s="1">
        <v>42775</v>
      </c>
      <c r="D38" t="str">
        <f>"410"</f>
        <v>410</v>
      </c>
      <c r="E38" s="1">
        <v>42643</v>
      </c>
      <c r="F38">
        <v>0</v>
      </c>
      <c r="G38" s="1">
        <v>42780</v>
      </c>
      <c r="H38" s="1">
        <v>42678</v>
      </c>
      <c r="I38" t="s">
        <v>16</v>
      </c>
      <c r="J38">
        <v>746.36</v>
      </c>
      <c r="K38">
        <v>67.849999999999994</v>
      </c>
      <c r="L38">
        <v>678.51</v>
      </c>
      <c r="M38">
        <v>102</v>
      </c>
      <c r="N38" s="2">
        <v>69208.02</v>
      </c>
      <c r="O38" t="s">
        <v>20</v>
      </c>
    </row>
    <row r="39" spans="1:15" x14ac:dyDescent="0.25">
      <c r="A39" t="s">
        <v>69</v>
      </c>
      <c r="B39">
        <v>614</v>
      </c>
      <c r="C39" s="1">
        <v>42775</v>
      </c>
      <c r="D39" t="str">
        <f>"409"</f>
        <v>409</v>
      </c>
      <c r="E39" s="1">
        <v>42643</v>
      </c>
      <c r="F39">
        <v>0</v>
      </c>
      <c r="G39" s="1">
        <v>42780</v>
      </c>
      <c r="H39" s="1">
        <v>42678</v>
      </c>
      <c r="I39" t="s">
        <v>16</v>
      </c>
      <c r="J39" s="2">
        <v>1485.59</v>
      </c>
      <c r="K39">
        <v>135.05000000000001</v>
      </c>
      <c r="L39" s="2">
        <v>1350.54</v>
      </c>
      <c r="M39">
        <v>102</v>
      </c>
      <c r="N39" s="2">
        <v>137755.07999999999</v>
      </c>
      <c r="O39" t="s">
        <v>20</v>
      </c>
    </row>
    <row r="40" spans="1:15" x14ac:dyDescent="0.25">
      <c r="A40" t="s">
        <v>69</v>
      </c>
      <c r="B40">
        <v>614</v>
      </c>
      <c r="C40" s="1">
        <v>42775</v>
      </c>
      <c r="D40" t="str">
        <f>"411"</f>
        <v>411</v>
      </c>
      <c r="E40" s="1">
        <v>42643</v>
      </c>
      <c r="F40">
        <v>0</v>
      </c>
      <c r="G40" s="1">
        <v>42780</v>
      </c>
      <c r="H40" s="1">
        <v>42678</v>
      </c>
      <c r="I40" t="s">
        <v>16</v>
      </c>
      <c r="J40">
        <v>688.45</v>
      </c>
      <c r="K40">
        <v>62.59</v>
      </c>
      <c r="L40">
        <v>625.86</v>
      </c>
      <c r="M40">
        <v>102</v>
      </c>
      <c r="N40" s="2">
        <v>63837.72</v>
      </c>
      <c r="O40" t="s">
        <v>20</v>
      </c>
    </row>
    <row r="41" spans="1:15" x14ac:dyDescent="0.25">
      <c r="A41" t="s">
        <v>70</v>
      </c>
      <c r="B41">
        <v>606</v>
      </c>
      <c r="C41" s="1">
        <v>42775</v>
      </c>
      <c r="D41" t="s">
        <v>71</v>
      </c>
      <c r="E41" s="1">
        <v>42643</v>
      </c>
      <c r="F41">
        <v>0</v>
      </c>
      <c r="G41" s="1">
        <v>42780</v>
      </c>
      <c r="H41" s="1">
        <v>42683</v>
      </c>
      <c r="I41" t="s">
        <v>16</v>
      </c>
      <c r="J41" s="2">
        <v>1737.38</v>
      </c>
      <c r="K41">
        <v>0</v>
      </c>
      <c r="L41" s="2">
        <v>1737.38</v>
      </c>
      <c r="M41">
        <v>97</v>
      </c>
      <c r="N41" s="2">
        <v>168525.86</v>
      </c>
      <c r="O41" t="s">
        <v>39</v>
      </c>
    </row>
    <row r="42" spans="1:15" x14ac:dyDescent="0.25">
      <c r="A42" t="s">
        <v>72</v>
      </c>
      <c r="B42">
        <v>636</v>
      </c>
      <c r="C42" s="1">
        <v>42777</v>
      </c>
      <c r="D42" t="s">
        <v>73</v>
      </c>
      <c r="E42" s="1">
        <v>42670</v>
      </c>
      <c r="F42">
        <v>0</v>
      </c>
      <c r="G42" s="1">
        <v>42800</v>
      </c>
      <c r="H42" s="1">
        <v>42704</v>
      </c>
      <c r="I42" t="s">
        <v>16</v>
      </c>
      <c r="J42" s="2">
        <v>4187.04</v>
      </c>
      <c r="K42">
        <v>0</v>
      </c>
      <c r="L42" s="2">
        <v>4187.04</v>
      </c>
      <c r="M42">
        <v>96</v>
      </c>
      <c r="N42" s="2">
        <v>401955.84000000003</v>
      </c>
      <c r="O42" t="s">
        <v>54</v>
      </c>
    </row>
    <row r="43" spans="1:15" x14ac:dyDescent="0.25">
      <c r="A43" t="s">
        <v>74</v>
      </c>
      <c r="B43">
        <v>604</v>
      </c>
      <c r="C43" s="1">
        <v>42775</v>
      </c>
      <c r="D43" t="s">
        <v>75</v>
      </c>
      <c r="E43" s="1">
        <v>42663</v>
      </c>
      <c r="F43">
        <v>0</v>
      </c>
      <c r="G43" s="1">
        <v>42780</v>
      </c>
      <c r="H43" s="1">
        <v>42695</v>
      </c>
      <c r="I43" t="s">
        <v>16</v>
      </c>
      <c r="J43">
        <v>166.63</v>
      </c>
      <c r="K43">
        <v>30.05</v>
      </c>
      <c r="L43">
        <v>136.58000000000001</v>
      </c>
      <c r="M43">
        <v>85</v>
      </c>
      <c r="N43" s="2">
        <v>11609.3</v>
      </c>
      <c r="O43" t="s">
        <v>39</v>
      </c>
    </row>
    <row r="44" spans="1:15" x14ac:dyDescent="0.25">
      <c r="A44" t="s">
        <v>76</v>
      </c>
      <c r="B44">
        <v>986</v>
      </c>
      <c r="C44" s="1">
        <v>42796</v>
      </c>
      <c r="D44" t="s">
        <v>77</v>
      </c>
      <c r="E44" s="1">
        <v>42681</v>
      </c>
      <c r="F44">
        <v>0</v>
      </c>
      <c r="G44" s="1">
        <v>42796</v>
      </c>
      <c r="H44" s="1">
        <v>42712</v>
      </c>
      <c r="I44" t="s">
        <v>16</v>
      </c>
      <c r="J44" s="2">
        <v>6272.09</v>
      </c>
      <c r="K44">
        <v>0</v>
      </c>
      <c r="L44" s="2">
        <v>6272.09</v>
      </c>
      <c r="M44">
        <v>84</v>
      </c>
      <c r="N44" s="2">
        <v>526855.56000000006</v>
      </c>
      <c r="O44" t="s">
        <v>78</v>
      </c>
    </row>
    <row r="45" spans="1:15" x14ac:dyDescent="0.25">
      <c r="A45" t="s">
        <v>79</v>
      </c>
      <c r="B45">
        <v>603</v>
      </c>
      <c r="C45" s="1">
        <v>42774</v>
      </c>
      <c r="D45" t="s">
        <v>80</v>
      </c>
      <c r="E45" s="1">
        <v>42643</v>
      </c>
      <c r="F45">
        <v>0</v>
      </c>
      <c r="G45" s="1">
        <v>42780</v>
      </c>
      <c r="H45" s="1">
        <v>42700</v>
      </c>
      <c r="I45" t="s">
        <v>16</v>
      </c>
      <c r="J45">
        <v>395.02</v>
      </c>
      <c r="K45">
        <v>71.23</v>
      </c>
      <c r="L45">
        <v>323.79000000000002</v>
      </c>
      <c r="M45">
        <v>80</v>
      </c>
      <c r="N45" s="2">
        <v>25903.200000000001</v>
      </c>
      <c r="O45" t="s">
        <v>81</v>
      </c>
    </row>
    <row r="46" spans="1:15" x14ac:dyDescent="0.25">
      <c r="A46" t="s">
        <v>64</v>
      </c>
      <c r="B46">
        <v>953</v>
      </c>
      <c r="C46" s="1">
        <v>42795</v>
      </c>
      <c r="D46" t="str">
        <f>"104"</f>
        <v>104</v>
      </c>
      <c r="E46" s="1">
        <v>42657</v>
      </c>
      <c r="F46">
        <v>0</v>
      </c>
      <c r="G46" s="1">
        <v>42796</v>
      </c>
      <c r="H46" s="1">
        <v>42718</v>
      </c>
      <c r="I46" t="s">
        <v>16</v>
      </c>
      <c r="J46" s="2">
        <v>4830.1099999999997</v>
      </c>
      <c r="K46">
        <v>230.01</v>
      </c>
      <c r="L46" s="2">
        <v>4600.1000000000004</v>
      </c>
      <c r="M46">
        <v>78</v>
      </c>
      <c r="N46" s="2">
        <v>358807.8</v>
      </c>
      <c r="O46" t="s">
        <v>63</v>
      </c>
    </row>
    <row r="47" spans="1:15" x14ac:dyDescent="0.25">
      <c r="A47" t="s">
        <v>64</v>
      </c>
      <c r="B47">
        <v>950</v>
      </c>
      <c r="C47" s="1">
        <v>42795</v>
      </c>
      <c r="D47" t="str">
        <f>"105"</f>
        <v>105</v>
      </c>
      <c r="E47" s="1">
        <v>42657</v>
      </c>
      <c r="F47">
        <v>0</v>
      </c>
      <c r="G47" s="1">
        <v>42796</v>
      </c>
      <c r="H47" s="1">
        <v>42718</v>
      </c>
      <c r="I47" t="s">
        <v>16</v>
      </c>
      <c r="J47" s="2">
        <v>5338.34</v>
      </c>
      <c r="K47">
        <v>254.21</v>
      </c>
      <c r="L47" s="2">
        <v>5084.13</v>
      </c>
      <c r="M47">
        <v>78</v>
      </c>
      <c r="N47" s="2">
        <v>396562.14</v>
      </c>
      <c r="O47" t="s">
        <v>63</v>
      </c>
    </row>
    <row r="48" spans="1:15" x14ac:dyDescent="0.25">
      <c r="A48" t="s">
        <v>82</v>
      </c>
      <c r="B48">
        <v>1295</v>
      </c>
      <c r="C48" s="1">
        <v>42814</v>
      </c>
      <c r="D48" t="s">
        <v>19</v>
      </c>
      <c r="E48" s="1">
        <v>42709</v>
      </c>
      <c r="F48">
        <v>0</v>
      </c>
      <c r="G48" s="1">
        <v>42817</v>
      </c>
      <c r="H48" s="1">
        <v>42740</v>
      </c>
      <c r="I48" t="s">
        <v>16</v>
      </c>
      <c r="J48" s="2">
        <v>3045.12</v>
      </c>
      <c r="K48">
        <v>0</v>
      </c>
      <c r="L48" s="2">
        <v>3045.12</v>
      </c>
      <c r="M48">
        <v>77</v>
      </c>
      <c r="N48" s="2">
        <v>234474.23999999999</v>
      </c>
      <c r="O48" t="s">
        <v>17</v>
      </c>
    </row>
    <row r="49" spans="1:15" x14ac:dyDescent="0.25">
      <c r="A49" t="s">
        <v>56</v>
      </c>
      <c r="B49">
        <v>958</v>
      </c>
      <c r="C49" s="1">
        <v>42796</v>
      </c>
      <c r="D49" t="s">
        <v>83</v>
      </c>
      <c r="E49" s="1">
        <v>42662</v>
      </c>
      <c r="F49">
        <v>0</v>
      </c>
      <c r="G49" s="1">
        <v>42796</v>
      </c>
      <c r="H49" s="1">
        <v>42722</v>
      </c>
      <c r="I49" t="s">
        <v>16</v>
      </c>
      <c r="J49" s="2">
        <v>11535.14</v>
      </c>
      <c r="K49">
        <v>549.29</v>
      </c>
      <c r="L49" s="2">
        <v>10985.85</v>
      </c>
      <c r="M49">
        <v>74</v>
      </c>
      <c r="N49" s="2">
        <v>812952.9</v>
      </c>
      <c r="O49" t="s">
        <v>58</v>
      </c>
    </row>
    <row r="50" spans="1:15" x14ac:dyDescent="0.25">
      <c r="A50" t="s">
        <v>56</v>
      </c>
      <c r="B50">
        <v>959</v>
      </c>
      <c r="C50" s="1">
        <v>42796</v>
      </c>
      <c r="D50" t="s">
        <v>84</v>
      </c>
      <c r="E50" s="1">
        <v>42662</v>
      </c>
      <c r="F50">
        <v>0</v>
      </c>
      <c r="G50" s="1">
        <v>42796</v>
      </c>
      <c r="H50" s="1">
        <v>42722</v>
      </c>
      <c r="I50" t="s">
        <v>16</v>
      </c>
      <c r="J50" s="2">
        <v>12013.98</v>
      </c>
      <c r="K50">
        <v>572.09</v>
      </c>
      <c r="L50" s="2">
        <v>11441.89</v>
      </c>
      <c r="M50">
        <v>74</v>
      </c>
      <c r="N50" s="2">
        <v>846699.86</v>
      </c>
      <c r="O50" t="s">
        <v>58</v>
      </c>
    </row>
    <row r="51" spans="1:15" x14ac:dyDescent="0.25">
      <c r="A51" t="s">
        <v>85</v>
      </c>
      <c r="B51">
        <v>601</v>
      </c>
      <c r="C51" s="1">
        <v>42774</v>
      </c>
      <c r="D51" t="str">
        <f>"205"</f>
        <v>205</v>
      </c>
      <c r="E51" s="1">
        <v>42674</v>
      </c>
      <c r="F51">
        <v>0</v>
      </c>
      <c r="G51" s="1">
        <v>42780</v>
      </c>
      <c r="H51" s="1">
        <v>42707</v>
      </c>
      <c r="I51" t="s">
        <v>16</v>
      </c>
      <c r="J51" s="2">
        <v>1860</v>
      </c>
      <c r="K51">
        <v>0</v>
      </c>
      <c r="L51" s="2">
        <v>1860</v>
      </c>
      <c r="M51">
        <v>73</v>
      </c>
      <c r="N51" s="2">
        <v>135780</v>
      </c>
      <c r="O51" t="s">
        <v>86</v>
      </c>
    </row>
    <row r="52" spans="1:15" x14ac:dyDescent="0.25">
      <c r="A52" t="s">
        <v>87</v>
      </c>
      <c r="B52">
        <v>607</v>
      </c>
      <c r="C52" s="1">
        <v>42775</v>
      </c>
      <c r="D52" t="str">
        <f>"00303"</f>
        <v>00303</v>
      </c>
      <c r="E52" s="1">
        <v>42674</v>
      </c>
      <c r="F52">
        <v>0</v>
      </c>
      <c r="G52" s="1">
        <v>42780</v>
      </c>
      <c r="H52" s="1">
        <v>42708</v>
      </c>
      <c r="I52" t="s">
        <v>16</v>
      </c>
      <c r="J52" s="2">
        <v>35805</v>
      </c>
      <c r="K52" s="2">
        <v>3255</v>
      </c>
      <c r="L52" s="2">
        <v>32550</v>
      </c>
      <c r="M52">
        <v>72</v>
      </c>
      <c r="N52" s="2">
        <v>2343600</v>
      </c>
      <c r="O52" t="s">
        <v>43</v>
      </c>
    </row>
    <row r="53" spans="1:15" x14ac:dyDescent="0.25">
      <c r="A53" t="s">
        <v>55</v>
      </c>
      <c r="B53">
        <v>972</v>
      </c>
      <c r="C53" s="1">
        <v>42796</v>
      </c>
      <c r="D53" t="str">
        <f>"96"</f>
        <v>96</v>
      </c>
      <c r="E53" s="1">
        <v>42692</v>
      </c>
      <c r="F53">
        <v>0</v>
      </c>
      <c r="G53" s="1">
        <v>42796</v>
      </c>
      <c r="H53" s="1">
        <v>42726</v>
      </c>
      <c r="I53" t="s">
        <v>16</v>
      </c>
      <c r="J53" s="2">
        <v>1608.51</v>
      </c>
      <c r="K53">
        <v>76.599999999999994</v>
      </c>
      <c r="L53" s="2">
        <v>1531.91</v>
      </c>
      <c r="M53">
        <v>70</v>
      </c>
      <c r="N53" s="2">
        <v>107233.7</v>
      </c>
      <c r="O53" t="s">
        <v>23</v>
      </c>
    </row>
    <row r="54" spans="1:15" x14ac:dyDescent="0.25">
      <c r="A54" t="s">
        <v>55</v>
      </c>
      <c r="B54">
        <v>957</v>
      </c>
      <c r="C54" s="1">
        <v>42795</v>
      </c>
      <c r="D54" t="str">
        <f>"95"</f>
        <v>95</v>
      </c>
      <c r="E54" s="1">
        <v>42692</v>
      </c>
      <c r="F54">
        <v>0</v>
      </c>
      <c r="G54" s="1">
        <v>42796</v>
      </c>
      <c r="H54" s="1">
        <v>42726</v>
      </c>
      <c r="I54" t="s">
        <v>16</v>
      </c>
      <c r="J54" s="2">
        <v>8103.68</v>
      </c>
      <c r="K54">
        <v>385.89</v>
      </c>
      <c r="L54" s="2">
        <v>7717.79</v>
      </c>
      <c r="M54">
        <v>70</v>
      </c>
      <c r="N54" s="2">
        <v>540245.30000000005</v>
      </c>
      <c r="O54" t="s">
        <v>23</v>
      </c>
    </row>
    <row r="55" spans="1:15" x14ac:dyDescent="0.25">
      <c r="A55" t="s">
        <v>51</v>
      </c>
      <c r="B55">
        <v>961</v>
      </c>
      <c r="C55" s="1">
        <v>42796</v>
      </c>
      <c r="D55" t="s">
        <v>88</v>
      </c>
      <c r="E55" s="1">
        <v>42695</v>
      </c>
      <c r="F55">
        <v>0</v>
      </c>
      <c r="G55" s="1">
        <v>42796</v>
      </c>
      <c r="H55" s="1">
        <v>42726</v>
      </c>
      <c r="I55" t="s">
        <v>16</v>
      </c>
      <c r="J55" s="2">
        <v>1318.85</v>
      </c>
      <c r="K55">
        <v>62.8</v>
      </c>
      <c r="L55" s="2">
        <v>1256.05</v>
      </c>
      <c r="M55">
        <v>70</v>
      </c>
      <c r="N55" s="2">
        <v>87923.5</v>
      </c>
      <c r="O55" t="s">
        <v>36</v>
      </c>
    </row>
    <row r="56" spans="1:15" x14ac:dyDescent="0.25">
      <c r="A56" t="s">
        <v>51</v>
      </c>
      <c r="B56">
        <v>956</v>
      </c>
      <c r="C56" s="1">
        <v>42795</v>
      </c>
      <c r="D56" t="s">
        <v>89</v>
      </c>
      <c r="E56" s="1">
        <v>42695</v>
      </c>
      <c r="F56">
        <v>0</v>
      </c>
      <c r="G56" s="1">
        <v>42796</v>
      </c>
      <c r="H56" s="1">
        <v>42726</v>
      </c>
      <c r="I56" t="s">
        <v>16</v>
      </c>
      <c r="J56">
        <v>646.21</v>
      </c>
      <c r="K56">
        <v>30.77</v>
      </c>
      <c r="L56">
        <v>615.44000000000005</v>
      </c>
      <c r="M56">
        <v>70</v>
      </c>
      <c r="N56" s="2">
        <v>43080.800000000003</v>
      </c>
      <c r="O56" t="s">
        <v>36</v>
      </c>
    </row>
    <row r="57" spans="1:15" x14ac:dyDescent="0.25">
      <c r="A57" t="s">
        <v>51</v>
      </c>
      <c r="B57">
        <v>969</v>
      </c>
      <c r="C57" s="1">
        <v>42796</v>
      </c>
      <c r="D57" t="s">
        <v>90</v>
      </c>
      <c r="E57" s="1">
        <v>42695</v>
      </c>
      <c r="F57">
        <v>0</v>
      </c>
      <c r="G57" s="1">
        <v>42796</v>
      </c>
      <c r="H57" s="1">
        <v>42726</v>
      </c>
      <c r="I57" t="s">
        <v>16</v>
      </c>
      <c r="J57">
        <v>572.36</v>
      </c>
      <c r="K57">
        <v>27.26</v>
      </c>
      <c r="L57">
        <v>545.1</v>
      </c>
      <c r="M57">
        <v>70</v>
      </c>
      <c r="N57" s="2">
        <v>38157</v>
      </c>
      <c r="O57" t="s">
        <v>36</v>
      </c>
    </row>
    <row r="58" spans="1:15" x14ac:dyDescent="0.25">
      <c r="A58" t="s">
        <v>51</v>
      </c>
      <c r="B58">
        <v>977</v>
      </c>
      <c r="C58" s="1">
        <v>42796</v>
      </c>
      <c r="D58" t="s">
        <v>91</v>
      </c>
      <c r="E58" s="1">
        <v>42695</v>
      </c>
      <c r="F58">
        <v>0</v>
      </c>
      <c r="G58" s="1">
        <v>42796</v>
      </c>
      <c r="H58" s="1">
        <v>42726</v>
      </c>
      <c r="I58" t="s">
        <v>16</v>
      </c>
      <c r="J58" s="2">
        <v>1357.06</v>
      </c>
      <c r="K58">
        <v>64.62</v>
      </c>
      <c r="L58" s="2">
        <v>1292.44</v>
      </c>
      <c r="M58">
        <v>70</v>
      </c>
      <c r="N58" s="2">
        <v>90470.8</v>
      </c>
      <c r="O58" t="s">
        <v>36</v>
      </c>
    </row>
    <row r="59" spans="1:15" x14ac:dyDescent="0.25">
      <c r="A59" t="s">
        <v>51</v>
      </c>
      <c r="B59">
        <v>955</v>
      </c>
      <c r="C59" s="1">
        <v>42795</v>
      </c>
      <c r="D59" t="s">
        <v>92</v>
      </c>
      <c r="E59" s="1">
        <v>42695</v>
      </c>
      <c r="F59">
        <v>0</v>
      </c>
      <c r="G59" s="1">
        <v>42796</v>
      </c>
      <c r="H59" s="1">
        <v>42726</v>
      </c>
      <c r="I59" t="s">
        <v>16</v>
      </c>
      <c r="J59" s="2">
        <v>5631.31</v>
      </c>
      <c r="K59">
        <v>268.16000000000003</v>
      </c>
      <c r="L59" s="2">
        <v>5363.15</v>
      </c>
      <c r="M59">
        <v>70</v>
      </c>
      <c r="N59" s="2">
        <v>375420.5</v>
      </c>
      <c r="O59" t="s">
        <v>36</v>
      </c>
    </row>
    <row r="60" spans="1:15" x14ac:dyDescent="0.25">
      <c r="A60" t="s">
        <v>51</v>
      </c>
      <c r="B60">
        <v>971</v>
      </c>
      <c r="C60" s="1">
        <v>42796</v>
      </c>
      <c r="D60" t="s">
        <v>93</v>
      </c>
      <c r="E60" s="1">
        <v>42695</v>
      </c>
      <c r="F60">
        <v>0</v>
      </c>
      <c r="G60" s="1">
        <v>42796</v>
      </c>
      <c r="H60" s="1">
        <v>42726</v>
      </c>
      <c r="I60" t="s">
        <v>16</v>
      </c>
      <c r="J60">
        <v>930.6</v>
      </c>
      <c r="K60">
        <v>44.31</v>
      </c>
      <c r="L60">
        <v>886.29</v>
      </c>
      <c r="M60">
        <v>70</v>
      </c>
      <c r="N60" s="2">
        <v>62040.3</v>
      </c>
      <c r="O60" t="s">
        <v>36</v>
      </c>
    </row>
    <row r="61" spans="1:15" x14ac:dyDescent="0.25">
      <c r="A61" t="s">
        <v>45</v>
      </c>
      <c r="B61">
        <v>1023</v>
      </c>
      <c r="C61" s="1">
        <v>42800</v>
      </c>
      <c r="D61" t="str">
        <f>"510"</f>
        <v>510</v>
      </c>
      <c r="E61" s="1">
        <v>42668</v>
      </c>
      <c r="F61">
        <v>0</v>
      </c>
      <c r="G61" s="1">
        <v>42803</v>
      </c>
      <c r="H61" s="1">
        <v>42733</v>
      </c>
      <c r="I61" t="s">
        <v>16</v>
      </c>
      <c r="J61" s="2">
        <v>2204.9699999999998</v>
      </c>
      <c r="K61">
        <v>105</v>
      </c>
      <c r="L61" s="2">
        <v>2099.9699999999998</v>
      </c>
      <c r="M61">
        <v>70</v>
      </c>
      <c r="N61" s="2">
        <v>146997.9</v>
      </c>
      <c r="O61" t="s">
        <v>46</v>
      </c>
    </row>
    <row r="62" spans="1:15" x14ac:dyDescent="0.25">
      <c r="A62" t="s">
        <v>45</v>
      </c>
      <c r="B62">
        <v>1024</v>
      </c>
      <c r="C62" s="1">
        <v>42800</v>
      </c>
      <c r="D62" t="str">
        <f>"512"</f>
        <v>512</v>
      </c>
      <c r="E62" s="1">
        <v>42669</v>
      </c>
      <c r="F62">
        <v>0</v>
      </c>
      <c r="G62" s="1">
        <v>42803</v>
      </c>
      <c r="H62" s="1">
        <v>42733</v>
      </c>
      <c r="I62" t="s">
        <v>16</v>
      </c>
      <c r="J62" s="2">
        <v>1920.18</v>
      </c>
      <c r="K62">
        <v>91.44</v>
      </c>
      <c r="L62" s="2">
        <v>1828.74</v>
      </c>
      <c r="M62">
        <v>70</v>
      </c>
      <c r="N62" s="2">
        <v>128011.8</v>
      </c>
      <c r="O62" t="s">
        <v>46</v>
      </c>
    </row>
    <row r="63" spans="1:15" x14ac:dyDescent="0.25">
      <c r="A63" t="s">
        <v>51</v>
      </c>
      <c r="B63">
        <v>973</v>
      </c>
      <c r="C63" s="1">
        <v>42796</v>
      </c>
      <c r="D63" t="s">
        <v>94</v>
      </c>
      <c r="E63" s="1">
        <v>42698</v>
      </c>
      <c r="F63">
        <v>0</v>
      </c>
      <c r="G63" s="1">
        <v>42796</v>
      </c>
      <c r="H63" s="1">
        <v>42729</v>
      </c>
      <c r="I63" t="s">
        <v>16</v>
      </c>
      <c r="J63">
        <v>746.8</v>
      </c>
      <c r="K63">
        <v>35.56</v>
      </c>
      <c r="L63">
        <v>711.24</v>
      </c>
      <c r="M63">
        <v>67</v>
      </c>
      <c r="N63" s="2">
        <v>47653.08</v>
      </c>
      <c r="O63" t="s">
        <v>36</v>
      </c>
    </row>
    <row r="64" spans="1:15" x14ac:dyDescent="0.25">
      <c r="A64" t="s">
        <v>47</v>
      </c>
      <c r="B64">
        <v>962</v>
      </c>
      <c r="C64" s="1">
        <v>42796</v>
      </c>
      <c r="D64" t="s">
        <v>95</v>
      </c>
      <c r="E64" s="1">
        <v>42702</v>
      </c>
      <c r="F64">
        <v>0</v>
      </c>
      <c r="G64" s="1">
        <v>42796</v>
      </c>
      <c r="H64" s="1">
        <v>42733</v>
      </c>
      <c r="I64" t="s">
        <v>16</v>
      </c>
      <c r="J64">
        <v>479.93</v>
      </c>
      <c r="K64">
        <v>22.85</v>
      </c>
      <c r="L64">
        <v>457.08</v>
      </c>
      <c r="M64">
        <v>63</v>
      </c>
      <c r="N64" s="2">
        <v>28796.04</v>
      </c>
      <c r="O64" t="s">
        <v>49</v>
      </c>
    </row>
    <row r="65" spans="1:15" x14ac:dyDescent="0.25">
      <c r="A65" t="s">
        <v>96</v>
      </c>
      <c r="B65">
        <v>1369</v>
      </c>
      <c r="C65" s="1">
        <v>42823</v>
      </c>
      <c r="D65" t="s">
        <v>35</v>
      </c>
      <c r="E65" s="1">
        <v>42731</v>
      </c>
      <c r="F65">
        <v>0</v>
      </c>
      <c r="G65" s="1">
        <v>42823</v>
      </c>
      <c r="H65" s="1">
        <v>42761</v>
      </c>
      <c r="I65" t="s">
        <v>16</v>
      </c>
      <c r="J65" s="2">
        <v>15000</v>
      </c>
      <c r="K65" s="2">
        <v>2704.92</v>
      </c>
      <c r="L65" s="2">
        <v>12295.08</v>
      </c>
      <c r="M65">
        <v>62</v>
      </c>
      <c r="N65" s="2">
        <v>762294.96</v>
      </c>
      <c r="O65" t="s">
        <v>97</v>
      </c>
    </row>
    <row r="66" spans="1:15" x14ac:dyDescent="0.25">
      <c r="A66" t="s">
        <v>98</v>
      </c>
      <c r="B66">
        <v>1286</v>
      </c>
      <c r="C66" s="1">
        <v>42814</v>
      </c>
      <c r="D66" t="s">
        <v>99</v>
      </c>
      <c r="E66" s="1">
        <v>42725</v>
      </c>
      <c r="F66">
        <v>0</v>
      </c>
      <c r="G66" s="1">
        <v>42817</v>
      </c>
      <c r="H66" s="1">
        <v>42756</v>
      </c>
      <c r="I66" t="s">
        <v>16</v>
      </c>
      <c r="J66">
        <v>268.39999999999998</v>
      </c>
      <c r="K66">
        <v>48.4</v>
      </c>
      <c r="L66">
        <v>220</v>
      </c>
      <c r="M66">
        <v>61</v>
      </c>
      <c r="N66" s="2">
        <v>13420</v>
      </c>
      <c r="O66" t="s">
        <v>43</v>
      </c>
    </row>
    <row r="67" spans="1:15" x14ac:dyDescent="0.25">
      <c r="A67" t="s">
        <v>100</v>
      </c>
      <c r="B67">
        <v>1368</v>
      </c>
      <c r="C67" s="1">
        <v>42823</v>
      </c>
      <c r="D67" t="s">
        <v>101</v>
      </c>
      <c r="E67" s="1">
        <v>42732</v>
      </c>
      <c r="F67">
        <v>0</v>
      </c>
      <c r="G67" s="1">
        <v>42823</v>
      </c>
      <c r="H67" s="1">
        <v>42762</v>
      </c>
      <c r="I67" t="s">
        <v>16</v>
      </c>
      <c r="J67" s="2">
        <v>30000</v>
      </c>
      <c r="K67" s="2">
        <v>5409.84</v>
      </c>
      <c r="L67" s="2">
        <v>24590.16</v>
      </c>
      <c r="M67">
        <v>61</v>
      </c>
      <c r="N67" s="2">
        <v>1499999.76</v>
      </c>
      <c r="O67" t="s">
        <v>23</v>
      </c>
    </row>
    <row r="68" spans="1:15" x14ac:dyDescent="0.25">
      <c r="A68" t="s">
        <v>62</v>
      </c>
      <c r="B68">
        <v>625</v>
      </c>
      <c r="C68" s="1">
        <v>42775</v>
      </c>
      <c r="D68" t="str">
        <f>"14"</f>
        <v>14</v>
      </c>
      <c r="E68" s="1">
        <v>42692</v>
      </c>
      <c r="F68">
        <v>0</v>
      </c>
      <c r="G68" s="1">
        <v>42780</v>
      </c>
      <c r="H68" s="1">
        <v>42722</v>
      </c>
      <c r="I68" t="s">
        <v>16</v>
      </c>
      <c r="J68" s="2">
        <v>4290</v>
      </c>
      <c r="K68">
        <v>0</v>
      </c>
      <c r="L68" s="2">
        <v>4290</v>
      </c>
      <c r="M68">
        <v>58</v>
      </c>
      <c r="N68" s="2">
        <v>248820</v>
      </c>
      <c r="O68" t="s">
        <v>63</v>
      </c>
    </row>
    <row r="69" spans="1:15" x14ac:dyDescent="0.25">
      <c r="A69" t="s">
        <v>47</v>
      </c>
      <c r="B69">
        <v>967</v>
      </c>
      <c r="C69" s="1">
        <v>42796</v>
      </c>
      <c r="D69" t="s">
        <v>40</v>
      </c>
      <c r="E69" s="1">
        <v>42709</v>
      </c>
      <c r="F69">
        <v>0</v>
      </c>
      <c r="G69" s="1">
        <v>42796</v>
      </c>
      <c r="H69" s="1">
        <v>42740</v>
      </c>
      <c r="I69" t="s">
        <v>16</v>
      </c>
      <c r="J69" s="2">
        <v>2127.2399999999998</v>
      </c>
      <c r="K69">
        <v>101.3</v>
      </c>
      <c r="L69" s="2">
        <v>2025.94</v>
      </c>
      <c r="M69">
        <v>56</v>
      </c>
      <c r="N69" s="2">
        <v>113452.64</v>
      </c>
      <c r="O69" t="s">
        <v>49</v>
      </c>
    </row>
    <row r="70" spans="1:15" x14ac:dyDescent="0.25">
      <c r="A70" t="s">
        <v>55</v>
      </c>
      <c r="B70">
        <v>974</v>
      </c>
      <c r="C70" s="1">
        <v>42796</v>
      </c>
      <c r="D70" t="str">
        <f>"94"</f>
        <v>94</v>
      </c>
      <c r="E70" s="1">
        <v>42692</v>
      </c>
      <c r="F70">
        <v>0</v>
      </c>
      <c r="G70" s="1">
        <v>42796</v>
      </c>
      <c r="H70" s="1">
        <v>42740</v>
      </c>
      <c r="I70" t="s">
        <v>16</v>
      </c>
      <c r="J70" s="2">
        <v>8164.86</v>
      </c>
      <c r="K70">
        <v>388.8</v>
      </c>
      <c r="L70" s="2">
        <v>7776.06</v>
      </c>
      <c r="M70">
        <v>56</v>
      </c>
      <c r="N70" s="2">
        <v>435459.36</v>
      </c>
      <c r="O70" t="s">
        <v>23</v>
      </c>
    </row>
    <row r="71" spans="1:15" x14ac:dyDescent="0.25">
      <c r="A71" t="s">
        <v>102</v>
      </c>
      <c r="B71">
        <v>1272</v>
      </c>
      <c r="C71" s="1">
        <v>42814</v>
      </c>
      <c r="D71" t="s">
        <v>103</v>
      </c>
      <c r="E71" s="1">
        <v>42721</v>
      </c>
      <c r="F71">
        <v>0</v>
      </c>
      <c r="G71" s="1">
        <v>42817</v>
      </c>
      <c r="H71" s="1">
        <v>42762</v>
      </c>
      <c r="I71" t="s">
        <v>16</v>
      </c>
      <c r="J71" s="2">
        <v>1119.96</v>
      </c>
      <c r="K71">
        <v>201.96</v>
      </c>
      <c r="L71">
        <v>918</v>
      </c>
      <c r="M71">
        <v>55</v>
      </c>
      <c r="N71" s="2">
        <v>50490</v>
      </c>
      <c r="O71" t="s">
        <v>104</v>
      </c>
    </row>
    <row r="72" spans="1:15" x14ac:dyDescent="0.25">
      <c r="A72" t="s">
        <v>47</v>
      </c>
      <c r="B72">
        <v>981</v>
      </c>
      <c r="C72" s="1">
        <v>42796</v>
      </c>
      <c r="D72" t="s">
        <v>105</v>
      </c>
      <c r="E72" s="1">
        <v>42709</v>
      </c>
      <c r="F72">
        <v>0</v>
      </c>
      <c r="G72" s="1">
        <v>42796</v>
      </c>
      <c r="H72" s="1">
        <v>42741</v>
      </c>
      <c r="I72" t="s">
        <v>16</v>
      </c>
      <c r="J72" s="2">
        <v>2193.5</v>
      </c>
      <c r="K72">
        <v>104.45</v>
      </c>
      <c r="L72" s="2">
        <v>2089.0500000000002</v>
      </c>
      <c r="M72">
        <v>55</v>
      </c>
      <c r="N72" s="2">
        <v>114897.75</v>
      </c>
      <c r="O72" t="s">
        <v>49</v>
      </c>
    </row>
    <row r="73" spans="1:15" x14ac:dyDescent="0.25">
      <c r="A73" t="s">
        <v>79</v>
      </c>
      <c r="B73">
        <v>1308</v>
      </c>
      <c r="C73" s="1">
        <v>42814</v>
      </c>
      <c r="D73" t="s">
        <v>106</v>
      </c>
      <c r="E73" s="1">
        <v>42704</v>
      </c>
      <c r="F73">
        <v>0</v>
      </c>
      <c r="G73" s="1">
        <v>42817</v>
      </c>
      <c r="H73" s="1">
        <v>42762</v>
      </c>
      <c r="I73" t="s">
        <v>16</v>
      </c>
      <c r="J73" s="2">
        <v>4499.99</v>
      </c>
      <c r="K73">
        <v>811.47</v>
      </c>
      <c r="L73" s="2">
        <v>3688.52</v>
      </c>
      <c r="M73">
        <v>55</v>
      </c>
      <c r="N73" s="2">
        <v>202868.6</v>
      </c>
      <c r="O73" t="s">
        <v>81</v>
      </c>
    </row>
    <row r="74" spans="1:15" x14ac:dyDescent="0.25">
      <c r="A74" t="s">
        <v>107</v>
      </c>
      <c r="B74">
        <v>1017</v>
      </c>
      <c r="C74" s="1">
        <v>42800</v>
      </c>
      <c r="D74" t="str">
        <f>"2"</f>
        <v>2</v>
      </c>
      <c r="E74" s="1">
        <v>42731</v>
      </c>
      <c r="F74">
        <v>0</v>
      </c>
      <c r="G74" s="1">
        <v>42816</v>
      </c>
      <c r="H74" s="1">
        <v>42762</v>
      </c>
      <c r="I74" t="s">
        <v>16</v>
      </c>
      <c r="J74" s="2">
        <v>1500</v>
      </c>
      <c r="K74">
        <v>0</v>
      </c>
      <c r="L74" s="2">
        <v>1500</v>
      </c>
      <c r="M74">
        <v>54</v>
      </c>
      <c r="N74" s="2">
        <v>81000</v>
      </c>
      <c r="O74" t="s">
        <v>61</v>
      </c>
    </row>
    <row r="75" spans="1:15" x14ac:dyDescent="0.25">
      <c r="A75" t="s">
        <v>45</v>
      </c>
      <c r="B75">
        <v>667</v>
      </c>
      <c r="C75" s="1">
        <v>42782</v>
      </c>
      <c r="D75" t="str">
        <f>"500"</f>
        <v>500</v>
      </c>
      <c r="E75" s="1">
        <v>42663</v>
      </c>
      <c r="F75">
        <v>0</v>
      </c>
      <c r="G75" s="1">
        <v>42783</v>
      </c>
      <c r="H75" s="1">
        <v>42729</v>
      </c>
      <c r="I75" t="s">
        <v>16</v>
      </c>
      <c r="J75" s="2">
        <v>61361</v>
      </c>
      <c r="K75" s="2">
        <v>2921.95</v>
      </c>
      <c r="L75" s="2">
        <v>58439.05</v>
      </c>
      <c r="M75">
        <v>54</v>
      </c>
      <c r="N75" s="2">
        <v>3155708.7</v>
      </c>
      <c r="O75" t="s">
        <v>46</v>
      </c>
    </row>
    <row r="76" spans="1:15" x14ac:dyDescent="0.25">
      <c r="A76" t="s">
        <v>45</v>
      </c>
      <c r="B76">
        <v>667</v>
      </c>
      <c r="C76" s="1">
        <v>42782</v>
      </c>
      <c r="D76" t="str">
        <f>"488"</f>
        <v>488</v>
      </c>
      <c r="E76" s="1">
        <v>42655</v>
      </c>
      <c r="F76">
        <v>0</v>
      </c>
      <c r="G76" s="1">
        <v>42783</v>
      </c>
      <c r="H76" s="1">
        <v>42729</v>
      </c>
      <c r="I76" t="s">
        <v>16</v>
      </c>
      <c r="J76" s="2">
        <v>39816.019999999997</v>
      </c>
      <c r="K76" s="2">
        <v>2245.35</v>
      </c>
      <c r="L76" s="2">
        <v>37570.67</v>
      </c>
      <c r="M76">
        <v>54</v>
      </c>
      <c r="N76" s="2">
        <v>2028816.18</v>
      </c>
      <c r="O76" t="s">
        <v>46</v>
      </c>
    </row>
    <row r="77" spans="1:15" x14ac:dyDescent="0.25">
      <c r="A77" t="s">
        <v>108</v>
      </c>
      <c r="B77">
        <v>1305</v>
      </c>
      <c r="C77" s="1">
        <v>42814</v>
      </c>
      <c r="D77" t="s">
        <v>109</v>
      </c>
      <c r="E77" s="1">
        <v>42731</v>
      </c>
      <c r="F77">
        <v>0</v>
      </c>
      <c r="G77" s="1">
        <v>42817</v>
      </c>
      <c r="H77" s="1">
        <v>42764</v>
      </c>
      <c r="I77" t="s">
        <v>16</v>
      </c>
      <c r="J77">
        <v>520.89</v>
      </c>
      <c r="K77">
        <v>93.93</v>
      </c>
      <c r="L77">
        <v>426.96</v>
      </c>
      <c r="M77">
        <v>53</v>
      </c>
      <c r="N77" s="2">
        <v>22628.880000000001</v>
      </c>
      <c r="O77" t="s">
        <v>20</v>
      </c>
    </row>
    <row r="78" spans="1:15" x14ac:dyDescent="0.25">
      <c r="A78" t="s">
        <v>47</v>
      </c>
      <c r="B78">
        <v>978</v>
      </c>
      <c r="C78" s="1">
        <v>42796</v>
      </c>
      <c r="D78" t="s">
        <v>110</v>
      </c>
      <c r="E78" s="1">
        <v>42711</v>
      </c>
      <c r="F78">
        <v>0</v>
      </c>
      <c r="G78" s="1">
        <v>42796</v>
      </c>
      <c r="H78" s="1">
        <v>42743</v>
      </c>
      <c r="I78" t="s">
        <v>16</v>
      </c>
      <c r="J78">
        <v>461.48</v>
      </c>
      <c r="K78">
        <v>21.98</v>
      </c>
      <c r="L78">
        <v>439.5</v>
      </c>
      <c r="M78">
        <v>53</v>
      </c>
      <c r="N78" s="2">
        <v>23293.5</v>
      </c>
      <c r="O78" t="s">
        <v>49</v>
      </c>
    </row>
    <row r="79" spans="1:15" x14ac:dyDescent="0.25">
      <c r="A79" t="s">
        <v>47</v>
      </c>
      <c r="B79">
        <v>964</v>
      </c>
      <c r="C79" s="1">
        <v>42796</v>
      </c>
      <c r="D79" t="s">
        <v>111</v>
      </c>
      <c r="E79" s="1">
        <v>42711</v>
      </c>
      <c r="F79">
        <v>0</v>
      </c>
      <c r="G79" s="1">
        <v>42796</v>
      </c>
      <c r="H79" s="1">
        <v>42743</v>
      </c>
      <c r="I79" t="s">
        <v>16</v>
      </c>
      <c r="J79">
        <v>295.33999999999997</v>
      </c>
      <c r="K79">
        <v>14.06</v>
      </c>
      <c r="L79">
        <v>281.27999999999997</v>
      </c>
      <c r="M79">
        <v>53</v>
      </c>
      <c r="N79" s="2">
        <v>14907.84</v>
      </c>
      <c r="O79" t="s">
        <v>49</v>
      </c>
    </row>
    <row r="80" spans="1:15" x14ac:dyDescent="0.25">
      <c r="A80" t="s">
        <v>112</v>
      </c>
      <c r="B80">
        <v>1288</v>
      </c>
      <c r="C80" s="1">
        <v>42814</v>
      </c>
      <c r="D80" t="str">
        <f>"47"</f>
        <v>47</v>
      </c>
      <c r="E80" s="1">
        <v>42734</v>
      </c>
      <c r="F80">
        <v>0</v>
      </c>
      <c r="G80" s="1">
        <v>42817</v>
      </c>
      <c r="H80" s="1">
        <v>42764</v>
      </c>
      <c r="I80" t="s">
        <v>16</v>
      </c>
      <c r="J80" s="2">
        <v>2000</v>
      </c>
      <c r="K80">
        <v>0</v>
      </c>
      <c r="L80" s="2">
        <v>2000</v>
      </c>
      <c r="M80">
        <v>53</v>
      </c>
      <c r="N80" s="2">
        <v>106000</v>
      </c>
      <c r="O80" t="s">
        <v>113</v>
      </c>
    </row>
    <row r="81" spans="1:15" x14ac:dyDescent="0.25">
      <c r="A81" t="s">
        <v>114</v>
      </c>
      <c r="B81">
        <v>1298</v>
      </c>
      <c r="C81" s="1">
        <v>42814</v>
      </c>
      <c r="D81" t="s">
        <v>115</v>
      </c>
      <c r="E81" s="1">
        <v>42704</v>
      </c>
      <c r="F81">
        <v>0</v>
      </c>
      <c r="G81" s="1">
        <v>42817</v>
      </c>
      <c r="H81" s="1">
        <v>42765</v>
      </c>
      <c r="I81" t="s">
        <v>16</v>
      </c>
      <c r="J81" s="2">
        <v>1434.8</v>
      </c>
      <c r="K81">
        <v>0</v>
      </c>
      <c r="L81" s="2">
        <v>1434.8</v>
      </c>
      <c r="M81">
        <v>52</v>
      </c>
      <c r="N81" s="2">
        <v>74609.600000000006</v>
      </c>
      <c r="O81" t="s">
        <v>116</v>
      </c>
    </row>
    <row r="82" spans="1:15" x14ac:dyDescent="0.25">
      <c r="A82" t="s">
        <v>21</v>
      </c>
      <c r="B82">
        <v>882</v>
      </c>
      <c r="C82" s="1">
        <v>42788</v>
      </c>
      <c r="D82" t="s">
        <v>117</v>
      </c>
      <c r="E82" s="1">
        <v>42705</v>
      </c>
      <c r="F82">
        <v>0</v>
      </c>
      <c r="G82" s="1">
        <v>42788</v>
      </c>
      <c r="H82" s="1">
        <v>42736</v>
      </c>
      <c r="I82" t="s">
        <v>16</v>
      </c>
      <c r="J82" s="2">
        <v>17329.439999999999</v>
      </c>
      <c r="K82">
        <v>0</v>
      </c>
      <c r="L82" s="2">
        <v>17329.439999999999</v>
      </c>
      <c r="M82">
        <v>52</v>
      </c>
      <c r="N82" s="2">
        <v>901130.88</v>
      </c>
      <c r="O82" t="s">
        <v>23</v>
      </c>
    </row>
    <row r="83" spans="1:15" x14ac:dyDescent="0.25">
      <c r="A83" t="s">
        <v>37</v>
      </c>
      <c r="B83">
        <v>102</v>
      </c>
      <c r="C83" s="1">
        <v>42755</v>
      </c>
      <c r="D83" t="s">
        <v>118</v>
      </c>
      <c r="E83" s="1">
        <v>42691</v>
      </c>
      <c r="F83">
        <v>0</v>
      </c>
      <c r="G83" s="1">
        <v>42761</v>
      </c>
      <c r="H83" s="1">
        <v>42711</v>
      </c>
      <c r="I83" t="s">
        <v>16</v>
      </c>
      <c r="J83">
        <v>93.41</v>
      </c>
      <c r="K83">
        <v>12.84</v>
      </c>
      <c r="L83">
        <v>80.569999999999993</v>
      </c>
      <c r="M83">
        <v>50</v>
      </c>
      <c r="N83" s="2">
        <v>4028.5</v>
      </c>
      <c r="O83" t="s">
        <v>39</v>
      </c>
    </row>
    <row r="84" spans="1:15" x14ac:dyDescent="0.25">
      <c r="A84" t="s">
        <v>37</v>
      </c>
      <c r="B84">
        <v>101</v>
      </c>
      <c r="C84" s="1">
        <v>42755</v>
      </c>
      <c r="D84" t="s">
        <v>119</v>
      </c>
      <c r="E84" s="1">
        <v>42691</v>
      </c>
      <c r="F84">
        <v>0</v>
      </c>
      <c r="G84" s="1">
        <v>42761</v>
      </c>
      <c r="H84" s="1">
        <v>42711</v>
      </c>
      <c r="I84" t="s">
        <v>16</v>
      </c>
      <c r="J84">
        <v>0.3</v>
      </c>
      <c r="K84">
        <v>0</v>
      </c>
      <c r="L84">
        <v>0.3</v>
      </c>
      <c r="M84">
        <v>50</v>
      </c>
      <c r="N84">
        <v>15</v>
      </c>
      <c r="O84" t="s">
        <v>39</v>
      </c>
    </row>
    <row r="85" spans="1:15" x14ac:dyDescent="0.25">
      <c r="A85" t="s">
        <v>37</v>
      </c>
      <c r="B85">
        <v>102</v>
      </c>
      <c r="C85" s="1">
        <v>42755</v>
      </c>
      <c r="D85" t="s">
        <v>120</v>
      </c>
      <c r="E85" s="1">
        <v>42691</v>
      </c>
      <c r="F85">
        <v>0</v>
      </c>
      <c r="G85" s="1">
        <v>42761</v>
      </c>
      <c r="H85" s="1">
        <v>42711</v>
      </c>
      <c r="I85" t="s">
        <v>16</v>
      </c>
      <c r="J85">
        <v>3.03</v>
      </c>
      <c r="K85">
        <v>0</v>
      </c>
      <c r="L85">
        <v>3.03</v>
      </c>
      <c r="M85">
        <v>50</v>
      </c>
      <c r="N85">
        <v>151.5</v>
      </c>
      <c r="O85" t="s">
        <v>39</v>
      </c>
    </row>
    <row r="86" spans="1:15" x14ac:dyDescent="0.25">
      <c r="A86" t="s">
        <v>37</v>
      </c>
      <c r="B86">
        <v>102</v>
      </c>
      <c r="C86" s="1">
        <v>42755</v>
      </c>
      <c r="D86" t="s">
        <v>120</v>
      </c>
      <c r="E86" s="1">
        <v>42691</v>
      </c>
      <c r="F86">
        <v>0</v>
      </c>
      <c r="G86" s="1">
        <v>42761</v>
      </c>
      <c r="H86" s="1">
        <v>42711</v>
      </c>
      <c r="I86" t="s">
        <v>16</v>
      </c>
      <c r="J86">
        <v>687.76</v>
      </c>
      <c r="K86">
        <v>124.02</v>
      </c>
      <c r="L86">
        <v>563.74</v>
      </c>
      <c r="M86">
        <v>50</v>
      </c>
      <c r="N86" s="2">
        <v>28187</v>
      </c>
      <c r="O86" t="s">
        <v>39</v>
      </c>
    </row>
    <row r="87" spans="1:15" x14ac:dyDescent="0.25">
      <c r="A87" t="s">
        <v>37</v>
      </c>
      <c r="B87">
        <v>101</v>
      </c>
      <c r="C87" s="1">
        <v>42755</v>
      </c>
      <c r="D87" t="s">
        <v>119</v>
      </c>
      <c r="E87" s="1">
        <v>42691</v>
      </c>
      <c r="F87">
        <v>0</v>
      </c>
      <c r="G87" s="1">
        <v>42761</v>
      </c>
      <c r="H87" s="1">
        <v>42711</v>
      </c>
      <c r="I87" t="s">
        <v>16</v>
      </c>
      <c r="J87">
        <v>279.43</v>
      </c>
      <c r="K87">
        <v>50.39</v>
      </c>
      <c r="L87">
        <v>229.04</v>
      </c>
      <c r="M87">
        <v>50</v>
      </c>
      <c r="N87" s="2">
        <v>11452</v>
      </c>
      <c r="O87" t="s">
        <v>39</v>
      </c>
    </row>
    <row r="88" spans="1:15" x14ac:dyDescent="0.25">
      <c r="A88" t="s">
        <v>79</v>
      </c>
      <c r="B88">
        <v>1300</v>
      </c>
      <c r="C88" s="1">
        <v>42814</v>
      </c>
      <c r="D88" t="s">
        <v>121</v>
      </c>
      <c r="E88" s="1">
        <v>42704</v>
      </c>
      <c r="F88">
        <v>0</v>
      </c>
      <c r="G88" s="1">
        <v>42817</v>
      </c>
      <c r="H88" s="1">
        <v>42767</v>
      </c>
      <c r="I88" t="s">
        <v>16</v>
      </c>
      <c r="J88">
        <v>135.01</v>
      </c>
      <c r="K88">
        <v>24.35</v>
      </c>
      <c r="L88">
        <v>110.66</v>
      </c>
      <c r="M88">
        <v>50</v>
      </c>
      <c r="N88" s="2">
        <v>5533</v>
      </c>
      <c r="O88" t="s">
        <v>81</v>
      </c>
    </row>
    <row r="89" spans="1:15" x14ac:dyDescent="0.25">
      <c r="A89" t="s">
        <v>122</v>
      </c>
      <c r="B89">
        <v>637</v>
      </c>
      <c r="C89" s="1">
        <v>42777</v>
      </c>
      <c r="D89" t="s">
        <v>123</v>
      </c>
      <c r="E89" s="1">
        <v>42719</v>
      </c>
      <c r="F89">
        <v>0</v>
      </c>
      <c r="G89" s="1">
        <v>42800</v>
      </c>
      <c r="H89" s="1">
        <v>42750</v>
      </c>
      <c r="I89" t="s">
        <v>16</v>
      </c>
      <c r="J89" s="2">
        <v>1601.27</v>
      </c>
      <c r="K89">
        <v>0</v>
      </c>
      <c r="L89" s="2">
        <v>1601.27</v>
      </c>
      <c r="M89">
        <v>50</v>
      </c>
      <c r="N89" s="2">
        <v>80063.5</v>
      </c>
      <c r="O89" t="s">
        <v>36</v>
      </c>
    </row>
    <row r="90" spans="1:15" x14ac:dyDescent="0.25">
      <c r="A90" t="s">
        <v>122</v>
      </c>
      <c r="B90">
        <v>639</v>
      </c>
      <c r="C90" s="1">
        <v>42779</v>
      </c>
      <c r="D90" t="s">
        <v>123</v>
      </c>
      <c r="E90" s="1">
        <v>42719</v>
      </c>
      <c r="F90">
        <v>0</v>
      </c>
      <c r="G90" s="1">
        <v>42800</v>
      </c>
      <c r="H90" s="1">
        <v>42750</v>
      </c>
      <c r="I90" t="s">
        <v>16</v>
      </c>
      <c r="J90" s="2">
        <v>2585.77</v>
      </c>
      <c r="K90">
        <v>0</v>
      </c>
      <c r="L90" s="2">
        <v>2585.77</v>
      </c>
      <c r="M90">
        <v>50</v>
      </c>
      <c r="N90" s="2">
        <v>129288.5</v>
      </c>
      <c r="O90" t="s">
        <v>36</v>
      </c>
    </row>
    <row r="91" spans="1:15" x14ac:dyDescent="0.25">
      <c r="A91" t="s">
        <v>124</v>
      </c>
      <c r="B91">
        <v>883</v>
      </c>
      <c r="C91" s="1">
        <v>42788</v>
      </c>
      <c r="D91" t="s">
        <v>125</v>
      </c>
      <c r="E91" s="1">
        <v>42709</v>
      </c>
      <c r="F91">
        <v>0</v>
      </c>
      <c r="G91" s="1">
        <v>42788</v>
      </c>
      <c r="H91" s="1">
        <v>42739</v>
      </c>
      <c r="I91" t="s">
        <v>16</v>
      </c>
      <c r="J91" s="2">
        <v>2511.1799999999998</v>
      </c>
      <c r="K91">
        <v>0</v>
      </c>
      <c r="L91" s="2">
        <v>2511.1799999999998</v>
      </c>
      <c r="M91">
        <v>49</v>
      </c>
      <c r="N91" s="2">
        <v>123047.82</v>
      </c>
      <c r="O91" t="s">
        <v>20</v>
      </c>
    </row>
    <row r="92" spans="1:15" x14ac:dyDescent="0.25">
      <c r="A92" t="s">
        <v>124</v>
      </c>
      <c r="B92">
        <v>884</v>
      </c>
      <c r="C92" s="1">
        <v>42788</v>
      </c>
      <c r="D92" t="s">
        <v>125</v>
      </c>
      <c r="E92" s="1">
        <v>42709</v>
      </c>
      <c r="F92">
        <v>0</v>
      </c>
      <c r="G92" s="1">
        <v>42788</v>
      </c>
      <c r="H92" s="1">
        <v>42739</v>
      </c>
      <c r="I92" t="s">
        <v>16</v>
      </c>
      <c r="J92" s="2">
        <v>2480.67</v>
      </c>
      <c r="K92">
        <v>0</v>
      </c>
      <c r="L92" s="2">
        <v>2480.67</v>
      </c>
      <c r="M92">
        <v>49</v>
      </c>
      <c r="N92" s="2">
        <v>121552.83</v>
      </c>
      <c r="O92" t="s">
        <v>20</v>
      </c>
    </row>
    <row r="93" spans="1:15" x14ac:dyDescent="0.25">
      <c r="A93" t="s">
        <v>70</v>
      </c>
      <c r="B93">
        <v>605</v>
      </c>
      <c r="C93" s="1">
        <v>42775</v>
      </c>
      <c r="D93" t="s">
        <v>126</v>
      </c>
      <c r="E93" s="1">
        <v>42677</v>
      </c>
      <c r="F93">
        <v>0</v>
      </c>
      <c r="G93" s="1">
        <v>42780</v>
      </c>
      <c r="H93" s="1">
        <v>42732</v>
      </c>
      <c r="I93" t="s">
        <v>16</v>
      </c>
      <c r="J93" s="2">
        <v>1709.39</v>
      </c>
      <c r="K93">
        <v>0</v>
      </c>
      <c r="L93" s="2">
        <v>1709.39</v>
      </c>
      <c r="M93">
        <v>48</v>
      </c>
      <c r="N93" s="2">
        <v>82050.720000000001</v>
      </c>
      <c r="O93" t="s">
        <v>39</v>
      </c>
    </row>
    <row r="94" spans="1:15" x14ac:dyDescent="0.25">
      <c r="A94" t="s">
        <v>55</v>
      </c>
      <c r="B94">
        <v>982</v>
      </c>
      <c r="C94" s="1">
        <v>42796</v>
      </c>
      <c r="D94" t="str">
        <f>"99"</f>
        <v>99</v>
      </c>
      <c r="E94" s="1">
        <v>42703</v>
      </c>
      <c r="F94">
        <v>0</v>
      </c>
      <c r="G94" s="1">
        <v>42796</v>
      </c>
      <c r="H94" s="1">
        <v>42748</v>
      </c>
      <c r="I94" t="s">
        <v>16</v>
      </c>
      <c r="J94" s="2">
        <v>7629.43</v>
      </c>
      <c r="K94">
        <v>363.31</v>
      </c>
      <c r="L94" s="2">
        <v>7266.12</v>
      </c>
      <c r="M94">
        <v>48</v>
      </c>
      <c r="N94" s="2">
        <v>348773.76</v>
      </c>
      <c r="O94" t="s">
        <v>23</v>
      </c>
    </row>
    <row r="95" spans="1:15" x14ac:dyDescent="0.25">
      <c r="A95" t="s">
        <v>55</v>
      </c>
      <c r="B95">
        <v>965</v>
      </c>
      <c r="C95" s="1">
        <v>42796</v>
      </c>
      <c r="D95" t="str">
        <f>"100"</f>
        <v>100</v>
      </c>
      <c r="E95" s="1">
        <v>42703</v>
      </c>
      <c r="F95">
        <v>0</v>
      </c>
      <c r="G95" s="1">
        <v>42796</v>
      </c>
      <c r="H95" s="1">
        <v>42748</v>
      </c>
      <c r="I95" t="s">
        <v>16</v>
      </c>
      <c r="J95" s="2">
        <v>8159.08</v>
      </c>
      <c r="K95">
        <v>388.53</v>
      </c>
      <c r="L95" s="2">
        <v>7770.55</v>
      </c>
      <c r="M95">
        <v>48</v>
      </c>
      <c r="N95" s="2">
        <v>372986.4</v>
      </c>
      <c r="O95" t="s">
        <v>127</v>
      </c>
    </row>
    <row r="96" spans="1:15" x14ac:dyDescent="0.25">
      <c r="A96" t="s">
        <v>128</v>
      </c>
      <c r="B96">
        <v>983</v>
      </c>
      <c r="C96" s="1">
        <v>42796</v>
      </c>
      <c r="D96" t="str">
        <f>"62"</f>
        <v>62</v>
      </c>
      <c r="E96" s="1">
        <v>42705</v>
      </c>
      <c r="F96">
        <v>0</v>
      </c>
      <c r="G96" s="1">
        <v>42796</v>
      </c>
      <c r="H96" s="1">
        <v>42748</v>
      </c>
      <c r="I96" t="s">
        <v>16</v>
      </c>
      <c r="J96" s="2">
        <v>1440.13</v>
      </c>
      <c r="K96">
        <v>68.58</v>
      </c>
      <c r="L96" s="2">
        <v>1371.55</v>
      </c>
      <c r="M96">
        <v>48</v>
      </c>
      <c r="N96" s="2">
        <v>65834.399999999994</v>
      </c>
      <c r="O96" t="s">
        <v>36</v>
      </c>
    </row>
    <row r="97" spans="1:15" x14ac:dyDescent="0.25">
      <c r="A97" t="s">
        <v>128</v>
      </c>
      <c r="B97">
        <v>966</v>
      </c>
      <c r="C97" s="1">
        <v>42796</v>
      </c>
      <c r="D97" t="str">
        <f>"61"</f>
        <v>61</v>
      </c>
      <c r="E97" s="1">
        <v>42702</v>
      </c>
      <c r="F97">
        <v>0</v>
      </c>
      <c r="G97" s="1">
        <v>42796</v>
      </c>
      <c r="H97" s="1">
        <v>42748</v>
      </c>
      <c r="I97" t="s">
        <v>16</v>
      </c>
      <c r="J97" s="2">
        <v>1439.8</v>
      </c>
      <c r="K97">
        <v>68.56</v>
      </c>
      <c r="L97" s="2">
        <v>1371.24</v>
      </c>
      <c r="M97">
        <v>48</v>
      </c>
      <c r="N97" s="2">
        <v>65819.520000000004</v>
      </c>
      <c r="O97" t="s">
        <v>36</v>
      </c>
    </row>
    <row r="98" spans="1:15" x14ac:dyDescent="0.25">
      <c r="A98" t="s">
        <v>128</v>
      </c>
      <c r="B98">
        <v>979</v>
      </c>
      <c r="C98" s="1">
        <v>42796</v>
      </c>
      <c r="D98" t="str">
        <f>"63"</f>
        <v>63</v>
      </c>
      <c r="E98" s="1">
        <v>42705</v>
      </c>
      <c r="F98">
        <v>0</v>
      </c>
      <c r="G98" s="1">
        <v>42796</v>
      </c>
      <c r="H98" s="1">
        <v>42749</v>
      </c>
      <c r="I98" t="s">
        <v>16</v>
      </c>
      <c r="J98" s="2">
        <v>3238.14</v>
      </c>
      <c r="K98">
        <v>154.19999999999999</v>
      </c>
      <c r="L98" s="2">
        <v>3083.94</v>
      </c>
      <c r="M98">
        <v>47</v>
      </c>
      <c r="N98" s="2">
        <v>144945.18</v>
      </c>
      <c r="O98" t="s">
        <v>36</v>
      </c>
    </row>
    <row r="99" spans="1:15" x14ac:dyDescent="0.25">
      <c r="A99" t="s">
        <v>128</v>
      </c>
      <c r="B99">
        <v>968</v>
      </c>
      <c r="C99" s="1">
        <v>42796</v>
      </c>
      <c r="D99" t="str">
        <f>"64"</f>
        <v>64</v>
      </c>
      <c r="E99" s="1">
        <v>42705</v>
      </c>
      <c r="F99">
        <v>0</v>
      </c>
      <c r="G99" s="1">
        <v>42796</v>
      </c>
      <c r="H99" s="1">
        <v>42749</v>
      </c>
      <c r="I99" t="s">
        <v>16</v>
      </c>
      <c r="J99" s="2">
        <v>1446.52</v>
      </c>
      <c r="K99">
        <v>68.88</v>
      </c>
      <c r="L99" s="2">
        <v>1377.64</v>
      </c>
      <c r="M99">
        <v>47</v>
      </c>
      <c r="N99" s="2">
        <v>64749.08</v>
      </c>
      <c r="O99" t="s">
        <v>36</v>
      </c>
    </row>
    <row r="100" spans="1:15" x14ac:dyDescent="0.25">
      <c r="A100" t="s">
        <v>85</v>
      </c>
      <c r="B100">
        <v>601</v>
      </c>
      <c r="C100" s="1">
        <v>42774</v>
      </c>
      <c r="D100" t="str">
        <f>"222"</f>
        <v>222</v>
      </c>
      <c r="E100" s="1">
        <v>42704</v>
      </c>
      <c r="F100">
        <v>0</v>
      </c>
      <c r="G100" s="1">
        <v>42780</v>
      </c>
      <c r="H100" s="1">
        <v>42735</v>
      </c>
      <c r="I100" t="s">
        <v>16</v>
      </c>
      <c r="J100" s="2">
        <v>1800</v>
      </c>
      <c r="K100">
        <v>0</v>
      </c>
      <c r="L100" s="2">
        <v>1800</v>
      </c>
      <c r="M100">
        <v>45</v>
      </c>
      <c r="N100" s="2">
        <v>81000</v>
      </c>
      <c r="O100" t="s">
        <v>86</v>
      </c>
    </row>
    <row r="101" spans="1:15" x14ac:dyDescent="0.25">
      <c r="A101" t="s">
        <v>129</v>
      </c>
      <c r="B101">
        <v>1309</v>
      </c>
      <c r="C101" s="1">
        <v>42814</v>
      </c>
      <c r="D101" t="s">
        <v>130</v>
      </c>
      <c r="E101" s="1">
        <v>42744</v>
      </c>
      <c r="F101">
        <v>0</v>
      </c>
      <c r="G101" s="1">
        <v>42817</v>
      </c>
      <c r="H101" s="1">
        <v>42774</v>
      </c>
      <c r="I101" t="s">
        <v>131</v>
      </c>
      <c r="J101">
        <v>65</v>
      </c>
      <c r="K101">
        <v>0</v>
      </c>
      <c r="L101">
        <v>65</v>
      </c>
      <c r="M101">
        <v>43</v>
      </c>
      <c r="N101" s="2">
        <v>2795</v>
      </c>
      <c r="O101" t="s">
        <v>132</v>
      </c>
    </row>
    <row r="102" spans="1:15" x14ac:dyDescent="0.25">
      <c r="A102" t="s">
        <v>133</v>
      </c>
      <c r="B102">
        <v>1307</v>
      </c>
      <c r="C102" s="1">
        <v>42814</v>
      </c>
      <c r="D102" t="s">
        <v>134</v>
      </c>
      <c r="E102" s="1">
        <v>42738</v>
      </c>
      <c r="F102">
        <v>0</v>
      </c>
      <c r="G102" s="1">
        <v>42817</v>
      </c>
      <c r="H102" s="1">
        <v>42775</v>
      </c>
      <c r="I102" t="s">
        <v>16</v>
      </c>
      <c r="J102">
        <v>377.06</v>
      </c>
      <c r="K102">
        <v>0</v>
      </c>
      <c r="L102">
        <v>377.06</v>
      </c>
      <c r="M102">
        <v>42</v>
      </c>
      <c r="N102" s="2">
        <v>15836.52</v>
      </c>
      <c r="O102" t="s">
        <v>135</v>
      </c>
    </row>
    <row r="103" spans="1:15" x14ac:dyDescent="0.25">
      <c r="A103" t="s">
        <v>136</v>
      </c>
      <c r="B103">
        <v>1292</v>
      </c>
      <c r="C103" s="1">
        <v>42814</v>
      </c>
      <c r="D103" t="s">
        <v>137</v>
      </c>
      <c r="E103" s="1">
        <v>42735</v>
      </c>
      <c r="F103">
        <v>0</v>
      </c>
      <c r="G103" s="1">
        <v>42817</v>
      </c>
      <c r="H103" s="1">
        <v>42776</v>
      </c>
      <c r="I103" t="s">
        <v>16</v>
      </c>
      <c r="J103">
        <v>138.35</v>
      </c>
      <c r="K103">
        <v>24.95</v>
      </c>
      <c r="L103">
        <v>113.4</v>
      </c>
      <c r="M103">
        <v>41</v>
      </c>
      <c r="N103" s="2">
        <v>4649.3999999999996</v>
      </c>
      <c r="O103" t="s">
        <v>78</v>
      </c>
    </row>
    <row r="104" spans="1:15" x14ac:dyDescent="0.25">
      <c r="A104" t="s">
        <v>136</v>
      </c>
      <c r="B104">
        <v>1293</v>
      </c>
      <c r="C104" s="1">
        <v>42814</v>
      </c>
      <c r="D104" t="s">
        <v>138</v>
      </c>
      <c r="E104" s="1">
        <v>42735</v>
      </c>
      <c r="F104">
        <v>0</v>
      </c>
      <c r="G104" s="1">
        <v>42817</v>
      </c>
      <c r="H104" s="1">
        <v>42776</v>
      </c>
      <c r="I104" t="s">
        <v>16</v>
      </c>
      <c r="J104">
        <v>183</v>
      </c>
      <c r="K104">
        <v>33</v>
      </c>
      <c r="L104">
        <v>150</v>
      </c>
      <c r="M104">
        <v>41</v>
      </c>
      <c r="N104" s="2">
        <v>6150</v>
      </c>
      <c r="O104" t="s">
        <v>78</v>
      </c>
    </row>
    <row r="105" spans="1:15" x14ac:dyDescent="0.25">
      <c r="A105" t="s">
        <v>128</v>
      </c>
      <c r="B105">
        <v>564</v>
      </c>
      <c r="C105" s="1">
        <v>42773</v>
      </c>
      <c r="D105" t="str">
        <f>"60"</f>
        <v>60</v>
      </c>
      <c r="E105" s="1">
        <v>42698</v>
      </c>
      <c r="F105">
        <v>0</v>
      </c>
      <c r="G105" s="1">
        <v>42773</v>
      </c>
      <c r="H105" s="1">
        <v>42732</v>
      </c>
      <c r="I105" t="s">
        <v>16</v>
      </c>
      <c r="J105" s="2">
        <v>2814.38</v>
      </c>
      <c r="K105">
        <v>134.02000000000001</v>
      </c>
      <c r="L105" s="2">
        <v>2680.36</v>
      </c>
      <c r="M105">
        <v>41</v>
      </c>
      <c r="N105" s="2">
        <v>109894.76</v>
      </c>
      <c r="O105" t="s">
        <v>36</v>
      </c>
    </row>
    <row r="106" spans="1:15" x14ac:dyDescent="0.25">
      <c r="A106" t="s">
        <v>139</v>
      </c>
      <c r="B106">
        <v>609</v>
      </c>
      <c r="C106" s="1">
        <v>42775</v>
      </c>
      <c r="D106" t="s">
        <v>140</v>
      </c>
      <c r="E106" s="1">
        <v>42704</v>
      </c>
      <c r="F106">
        <v>0</v>
      </c>
      <c r="G106" s="1">
        <v>42780</v>
      </c>
      <c r="H106" s="1">
        <v>42739</v>
      </c>
      <c r="I106" t="s">
        <v>16</v>
      </c>
      <c r="J106">
        <v>292.91000000000003</v>
      </c>
      <c r="K106">
        <v>52.82</v>
      </c>
      <c r="L106">
        <v>240.09</v>
      </c>
      <c r="M106">
        <v>41</v>
      </c>
      <c r="N106" s="2">
        <v>9843.69</v>
      </c>
      <c r="O106" t="s">
        <v>97</v>
      </c>
    </row>
    <row r="107" spans="1:15" x14ac:dyDescent="0.25">
      <c r="A107" t="s">
        <v>141</v>
      </c>
      <c r="B107">
        <v>1291</v>
      </c>
      <c r="C107" s="1">
        <v>42814</v>
      </c>
      <c r="D107" t="s">
        <v>142</v>
      </c>
      <c r="E107" s="1">
        <v>42735</v>
      </c>
      <c r="F107">
        <v>0</v>
      </c>
      <c r="G107" s="1">
        <v>42817</v>
      </c>
      <c r="H107" s="1">
        <v>42776</v>
      </c>
      <c r="I107" t="s">
        <v>16</v>
      </c>
      <c r="J107">
        <v>172.59</v>
      </c>
      <c r="K107">
        <v>15.69</v>
      </c>
      <c r="L107">
        <v>156.9</v>
      </c>
      <c r="M107">
        <v>41</v>
      </c>
      <c r="N107" s="2">
        <v>6432.9</v>
      </c>
      <c r="O107" t="s">
        <v>17</v>
      </c>
    </row>
    <row r="108" spans="1:15" x14ac:dyDescent="0.25">
      <c r="A108" t="s">
        <v>143</v>
      </c>
      <c r="B108">
        <v>610</v>
      </c>
      <c r="C108" s="1">
        <v>42775</v>
      </c>
      <c r="D108" t="s">
        <v>144</v>
      </c>
      <c r="E108" s="1">
        <v>42709</v>
      </c>
      <c r="F108">
        <v>0</v>
      </c>
      <c r="G108" s="1">
        <v>42780</v>
      </c>
      <c r="H108" s="1">
        <v>42740</v>
      </c>
      <c r="I108" t="s">
        <v>16</v>
      </c>
      <c r="J108" s="2">
        <v>1000</v>
      </c>
      <c r="K108">
        <v>0</v>
      </c>
      <c r="L108" s="2">
        <v>1000</v>
      </c>
      <c r="M108">
        <v>40</v>
      </c>
      <c r="N108" s="2">
        <v>40000</v>
      </c>
      <c r="O108" t="s">
        <v>145</v>
      </c>
    </row>
    <row r="109" spans="1:15" x14ac:dyDescent="0.25">
      <c r="A109" t="s">
        <v>146</v>
      </c>
      <c r="B109">
        <v>1310</v>
      </c>
      <c r="C109" s="1">
        <v>42814</v>
      </c>
      <c r="D109" t="s">
        <v>147</v>
      </c>
      <c r="E109" s="1">
        <v>42747</v>
      </c>
      <c r="F109">
        <v>0</v>
      </c>
      <c r="G109" s="1">
        <v>42817</v>
      </c>
      <c r="H109" s="1">
        <v>42778</v>
      </c>
      <c r="I109" t="s">
        <v>16</v>
      </c>
      <c r="J109">
        <v>45.9</v>
      </c>
      <c r="K109">
        <v>0</v>
      </c>
      <c r="L109">
        <v>45.9</v>
      </c>
      <c r="M109">
        <v>39</v>
      </c>
      <c r="N109" s="2">
        <v>1790.1</v>
      </c>
      <c r="O109" t="s">
        <v>148</v>
      </c>
    </row>
    <row r="110" spans="1:15" x14ac:dyDescent="0.25">
      <c r="A110" t="s">
        <v>149</v>
      </c>
      <c r="B110">
        <v>1299</v>
      </c>
      <c r="C110" s="1">
        <v>42814</v>
      </c>
      <c r="D110" t="s">
        <v>150</v>
      </c>
      <c r="E110" s="1">
        <v>42747</v>
      </c>
      <c r="F110">
        <v>0</v>
      </c>
      <c r="G110" s="1">
        <v>42817</v>
      </c>
      <c r="H110" s="1">
        <v>42778</v>
      </c>
      <c r="I110" t="s">
        <v>16</v>
      </c>
      <c r="J110">
        <v>899</v>
      </c>
      <c r="K110">
        <v>162.11000000000001</v>
      </c>
      <c r="L110">
        <v>736.89</v>
      </c>
      <c r="M110">
        <v>39</v>
      </c>
      <c r="N110" s="2">
        <v>28738.71</v>
      </c>
      <c r="O110" t="s">
        <v>86</v>
      </c>
    </row>
    <row r="111" spans="1:15" x14ac:dyDescent="0.25">
      <c r="A111" t="s">
        <v>64</v>
      </c>
      <c r="B111">
        <v>975</v>
      </c>
      <c r="C111" s="1">
        <v>42796</v>
      </c>
      <c r="D111" t="str">
        <f>"115"</f>
        <v>115</v>
      </c>
      <c r="E111" s="1">
        <v>42702</v>
      </c>
      <c r="F111">
        <v>0</v>
      </c>
      <c r="G111" s="1">
        <v>42796</v>
      </c>
      <c r="H111" s="1">
        <v>42758</v>
      </c>
      <c r="I111" t="s">
        <v>16</v>
      </c>
      <c r="J111" s="2">
        <v>2160.1999999999998</v>
      </c>
      <c r="K111">
        <v>102.87</v>
      </c>
      <c r="L111" s="2">
        <v>2057.33</v>
      </c>
      <c r="M111">
        <v>38</v>
      </c>
      <c r="N111" s="2">
        <v>78178.539999999994</v>
      </c>
      <c r="O111" t="s">
        <v>63</v>
      </c>
    </row>
    <row r="112" spans="1:15" x14ac:dyDescent="0.25">
      <c r="A112" t="s">
        <v>136</v>
      </c>
      <c r="B112">
        <v>611</v>
      </c>
      <c r="C112" s="1">
        <v>42775</v>
      </c>
      <c r="D112" t="s">
        <v>151</v>
      </c>
      <c r="E112" s="1">
        <v>42704</v>
      </c>
      <c r="F112">
        <v>0</v>
      </c>
      <c r="G112" s="1">
        <v>42780</v>
      </c>
      <c r="H112" s="1">
        <v>42743</v>
      </c>
      <c r="I112" t="s">
        <v>16</v>
      </c>
      <c r="J112">
        <v>236.73</v>
      </c>
      <c r="K112">
        <v>42.69</v>
      </c>
      <c r="L112">
        <v>194.04</v>
      </c>
      <c r="M112">
        <v>37</v>
      </c>
      <c r="N112" s="2">
        <v>7179.48</v>
      </c>
      <c r="O112" t="s">
        <v>78</v>
      </c>
    </row>
    <row r="113" spans="1:15" x14ac:dyDescent="0.25">
      <c r="A113" t="s">
        <v>136</v>
      </c>
      <c r="B113">
        <v>628</v>
      </c>
      <c r="C113" s="1">
        <v>42775</v>
      </c>
      <c r="D113" t="s">
        <v>152</v>
      </c>
      <c r="E113" s="1">
        <v>42704</v>
      </c>
      <c r="F113">
        <v>0</v>
      </c>
      <c r="G113" s="1">
        <v>42780</v>
      </c>
      <c r="H113" s="1">
        <v>42743</v>
      </c>
      <c r="I113" t="s">
        <v>16</v>
      </c>
      <c r="J113">
        <v>268.89999999999998</v>
      </c>
      <c r="K113">
        <v>48.49</v>
      </c>
      <c r="L113">
        <v>220.41</v>
      </c>
      <c r="M113">
        <v>37</v>
      </c>
      <c r="N113" s="2">
        <v>8155.17</v>
      </c>
      <c r="O113" t="s">
        <v>78</v>
      </c>
    </row>
    <row r="114" spans="1:15" x14ac:dyDescent="0.25">
      <c r="A114" t="s">
        <v>136</v>
      </c>
      <c r="B114">
        <v>629</v>
      </c>
      <c r="C114" s="1">
        <v>42775</v>
      </c>
      <c r="D114" t="s">
        <v>152</v>
      </c>
      <c r="E114" s="1">
        <v>42704</v>
      </c>
      <c r="F114">
        <v>0</v>
      </c>
      <c r="G114" s="1">
        <v>42780</v>
      </c>
      <c r="H114" s="1">
        <v>42743</v>
      </c>
      <c r="I114" t="s">
        <v>16</v>
      </c>
      <c r="J114">
        <v>208.36</v>
      </c>
      <c r="K114">
        <v>37.57</v>
      </c>
      <c r="L114">
        <v>170.79</v>
      </c>
      <c r="M114">
        <v>37</v>
      </c>
      <c r="N114" s="2">
        <v>6319.23</v>
      </c>
      <c r="O114" t="s">
        <v>78</v>
      </c>
    </row>
    <row r="115" spans="1:15" x14ac:dyDescent="0.25">
      <c r="A115" t="s">
        <v>62</v>
      </c>
      <c r="B115">
        <v>625</v>
      </c>
      <c r="C115" s="1">
        <v>42775</v>
      </c>
      <c r="D115" t="str">
        <f>"15"</f>
        <v>15</v>
      </c>
      <c r="E115" s="1">
        <v>42713</v>
      </c>
      <c r="F115">
        <v>0</v>
      </c>
      <c r="G115" s="1">
        <v>42780</v>
      </c>
      <c r="H115" s="1">
        <v>42743</v>
      </c>
      <c r="I115" t="s">
        <v>16</v>
      </c>
      <c r="J115" s="2">
        <v>2600</v>
      </c>
      <c r="K115">
        <v>0</v>
      </c>
      <c r="L115" s="2">
        <v>2600</v>
      </c>
      <c r="M115">
        <v>37</v>
      </c>
      <c r="N115" s="2">
        <v>96200</v>
      </c>
      <c r="O115" t="s">
        <v>63</v>
      </c>
    </row>
    <row r="116" spans="1:15" x14ac:dyDescent="0.25">
      <c r="A116" t="s">
        <v>69</v>
      </c>
      <c r="B116">
        <v>613</v>
      </c>
      <c r="C116" s="1">
        <v>42775</v>
      </c>
      <c r="D116" t="str">
        <f>"470"</f>
        <v>470</v>
      </c>
      <c r="E116" s="1">
        <v>42674</v>
      </c>
      <c r="F116">
        <v>0</v>
      </c>
      <c r="G116" s="1">
        <v>42780</v>
      </c>
      <c r="H116" s="1">
        <v>42743</v>
      </c>
      <c r="I116" t="s">
        <v>16</v>
      </c>
      <c r="J116">
        <v>396.5</v>
      </c>
      <c r="K116">
        <v>71.5</v>
      </c>
      <c r="L116">
        <v>325</v>
      </c>
      <c r="M116">
        <v>37</v>
      </c>
      <c r="N116" s="2">
        <v>12025</v>
      </c>
      <c r="O116" t="s">
        <v>20</v>
      </c>
    </row>
    <row r="117" spans="1:15" x14ac:dyDescent="0.25">
      <c r="A117" t="s">
        <v>69</v>
      </c>
      <c r="B117">
        <v>613</v>
      </c>
      <c r="C117" s="1">
        <v>42775</v>
      </c>
      <c r="D117" t="str">
        <f>"456"</f>
        <v>456</v>
      </c>
      <c r="E117" s="1">
        <v>42674</v>
      </c>
      <c r="F117">
        <v>0</v>
      </c>
      <c r="G117" s="1">
        <v>42780</v>
      </c>
      <c r="H117" s="1">
        <v>42743</v>
      </c>
      <c r="I117" t="s">
        <v>16</v>
      </c>
      <c r="J117" s="2">
        <v>2527.84</v>
      </c>
      <c r="K117">
        <v>455.84</v>
      </c>
      <c r="L117" s="2">
        <v>2072</v>
      </c>
      <c r="M117">
        <v>37</v>
      </c>
      <c r="N117" s="2">
        <v>76664</v>
      </c>
      <c r="O117" t="s">
        <v>20</v>
      </c>
    </row>
    <row r="118" spans="1:15" x14ac:dyDescent="0.25">
      <c r="A118" t="s">
        <v>24</v>
      </c>
      <c r="B118">
        <v>431</v>
      </c>
      <c r="C118" s="1">
        <v>42768</v>
      </c>
      <c r="D118" t="str">
        <f>"41723"</f>
        <v>41723</v>
      </c>
      <c r="E118" s="1">
        <v>42628</v>
      </c>
      <c r="F118">
        <v>0</v>
      </c>
      <c r="G118" s="1">
        <v>42772</v>
      </c>
      <c r="H118" s="1">
        <v>42735</v>
      </c>
      <c r="I118" t="s">
        <v>16</v>
      </c>
      <c r="J118">
        <v>215.89</v>
      </c>
      <c r="K118">
        <v>19.63</v>
      </c>
      <c r="L118">
        <v>196.26</v>
      </c>
      <c r="M118">
        <v>37</v>
      </c>
      <c r="N118" s="2">
        <v>7261.62</v>
      </c>
      <c r="O118" t="s">
        <v>25</v>
      </c>
    </row>
    <row r="119" spans="1:15" x14ac:dyDescent="0.25">
      <c r="A119" t="s">
        <v>108</v>
      </c>
      <c r="B119">
        <v>1287</v>
      </c>
      <c r="C119" s="1">
        <v>42814</v>
      </c>
      <c r="D119" t="s">
        <v>153</v>
      </c>
      <c r="E119" s="1">
        <v>42731</v>
      </c>
      <c r="F119">
        <v>0</v>
      </c>
      <c r="G119" s="1">
        <v>42817</v>
      </c>
      <c r="H119" s="1">
        <v>42781</v>
      </c>
      <c r="I119" t="s">
        <v>16</v>
      </c>
      <c r="J119">
        <v>383.78</v>
      </c>
      <c r="K119">
        <v>69.209999999999994</v>
      </c>
      <c r="L119">
        <v>314.57</v>
      </c>
      <c r="M119">
        <v>36</v>
      </c>
      <c r="N119" s="2">
        <v>11324.52</v>
      </c>
      <c r="O119" t="s">
        <v>20</v>
      </c>
    </row>
    <row r="120" spans="1:15" x14ac:dyDescent="0.25">
      <c r="A120" t="s">
        <v>108</v>
      </c>
      <c r="B120">
        <v>1302</v>
      </c>
      <c r="C120" s="1">
        <v>42814</v>
      </c>
      <c r="D120" t="s">
        <v>154</v>
      </c>
      <c r="E120" s="1">
        <v>42747</v>
      </c>
      <c r="F120">
        <v>0</v>
      </c>
      <c r="G120" s="1">
        <v>42817</v>
      </c>
      <c r="H120" s="1">
        <v>42781</v>
      </c>
      <c r="I120" t="s">
        <v>16</v>
      </c>
      <c r="J120">
        <v>66.88</v>
      </c>
      <c r="K120">
        <v>10.220000000000001</v>
      </c>
      <c r="L120">
        <v>56.66</v>
      </c>
      <c r="M120">
        <v>36</v>
      </c>
      <c r="N120" s="2">
        <v>2039.76</v>
      </c>
      <c r="O120" t="s">
        <v>43</v>
      </c>
    </row>
    <row r="121" spans="1:15" x14ac:dyDescent="0.25">
      <c r="A121" t="s">
        <v>155</v>
      </c>
      <c r="B121">
        <v>1294</v>
      </c>
      <c r="C121" s="1">
        <v>42814</v>
      </c>
      <c r="D121" t="s">
        <v>126</v>
      </c>
      <c r="E121" s="1">
        <v>42732</v>
      </c>
      <c r="F121">
        <v>0</v>
      </c>
      <c r="G121" s="1">
        <v>42817</v>
      </c>
      <c r="H121" s="1">
        <v>42781</v>
      </c>
      <c r="I121" t="s">
        <v>16</v>
      </c>
      <c r="J121">
        <v>711.66</v>
      </c>
      <c r="K121">
        <v>0</v>
      </c>
      <c r="L121">
        <v>711.66</v>
      </c>
      <c r="M121">
        <v>36</v>
      </c>
      <c r="N121" s="2">
        <v>25619.759999999998</v>
      </c>
      <c r="O121" t="s">
        <v>156</v>
      </c>
    </row>
    <row r="122" spans="1:15" x14ac:dyDescent="0.25">
      <c r="A122" t="s">
        <v>157</v>
      </c>
      <c r="B122">
        <v>1297</v>
      </c>
      <c r="C122" s="1">
        <v>42814</v>
      </c>
      <c r="D122" t="s">
        <v>101</v>
      </c>
      <c r="E122" s="1">
        <v>42752</v>
      </c>
      <c r="F122">
        <v>0</v>
      </c>
      <c r="G122" s="1">
        <v>42817</v>
      </c>
      <c r="H122" s="1">
        <v>42782</v>
      </c>
      <c r="I122" t="s">
        <v>16</v>
      </c>
      <c r="J122">
        <v>278.77</v>
      </c>
      <c r="K122">
        <v>50.27</v>
      </c>
      <c r="L122">
        <v>228.5</v>
      </c>
      <c r="M122">
        <v>35</v>
      </c>
      <c r="N122" s="2">
        <v>7997.5</v>
      </c>
      <c r="O122" t="s">
        <v>97</v>
      </c>
    </row>
    <row r="123" spans="1:15" x14ac:dyDescent="0.25">
      <c r="A123" t="s">
        <v>158</v>
      </c>
      <c r="B123">
        <v>1313</v>
      </c>
      <c r="C123" s="1">
        <v>42814</v>
      </c>
      <c r="D123" t="str">
        <f>"3000002863"</f>
        <v>3000002863</v>
      </c>
      <c r="E123" s="1">
        <v>42751</v>
      </c>
      <c r="F123">
        <v>0</v>
      </c>
      <c r="G123" s="1">
        <v>42817</v>
      </c>
      <c r="H123" s="1">
        <v>42782</v>
      </c>
      <c r="I123" t="s">
        <v>16</v>
      </c>
      <c r="J123">
        <v>253</v>
      </c>
      <c r="K123">
        <v>0</v>
      </c>
      <c r="L123">
        <v>253</v>
      </c>
      <c r="M123">
        <v>35</v>
      </c>
      <c r="N123" s="2">
        <v>8855</v>
      </c>
      <c r="O123" t="s">
        <v>159</v>
      </c>
    </row>
    <row r="124" spans="1:15" x14ac:dyDescent="0.25">
      <c r="A124" t="s">
        <v>160</v>
      </c>
      <c r="B124">
        <v>683</v>
      </c>
      <c r="C124" s="1">
        <v>42786</v>
      </c>
      <c r="D124" t="str">
        <f>"004701770921"</f>
        <v>004701770921</v>
      </c>
      <c r="E124" s="1">
        <v>42734</v>
      </c>
      <c r="F124">
        <v>0</v>
      </c>
      <c r="G124" s="1">
        <v>42786</v>
      </c>
      <c r="H124" s="1">
        <v>42751</v>
      </c>
      <c r="I124" t="s">
        <v>16</v>
      </c>
      <c r="J124">
        <v>359.12</v>
      </c>
      <c r="K124">
        <v>64.760000000000005</v>
      </c>
      <c r="L124">
        <v>294.36</v>
      </c>
      <c r="M124">
        <v>35</v>
      </c>
      <c r="N124" s="2">
        <v>10302.6</v>
      </c>
      <c r="O124" t="s">
        <v>63</v>
      </c>
    </row>
    <row r="125" spans="1:15" x14ac:dyDescent="0.25">
      <c r="A125" t="s">
        <v>108</v>
      </c>
      <c r="B125">
        <v>1305</v>
      </c>
      <c r="C125" s="1">
        <v>42814</v>
      </c>
      <c r="D125" t="s">
        <v>161</v>
      </c>
      <c r="E125" s="1">
        <v>42751</v>
      </c>
      <c r="F125">
        <v>0</v>
      </c>
      <c r="G125" s="1">
        <v>42817</v>
      </c>
      <c r="H125" s="1">
        <v>42783</v>
      </c>
      <c r="I125" t="s">
        <v>16</v>
      </c>
      <c r="J125">
        <v>0.01</v>
      </c>
      <c r="K125">
        <v>0</v>
      </c>
      <c r="L125">
        <v>0.01</v>
      </c>
      <c r="M125">
        <v>34</v>
      </c>
      <c r="N125">
        <v>0.34</v>
      </c>
      <c r="O125" t="s">
        <v>20</v>
      </c>
    </row>
    <row r="126" spans="1:15" x14ac:dyDescent="0.25">
      <c r="A126" t="s">
        <v>108</v>
      </c>
      <c r="B126">
        <v>1306</v>
      </c>
      <c r="C126" s="1">
        <v>42814</v>
      </c>
      <c r="D126" t="s">
        <v>161</v>
      </c>
      <c r="E126" s="1">
        <v>42751</v>
      </c>
      <c r="F126">
        <v>0</v>
      </c>
      <c r="G126" s="1">
        <v>42817</v>
      </c>
      <c r="H126" s="1">
        <v>42783</v>
      </c>
      <c r="I126" t="s">
        <v>16</v>
      </c>
      <c r="J126" s="2">
        <v>2421</v>
      </c>
      <c r="K126">
        <v>436.58</v>
      </c>
      <c r="L126" s="2">
        <v>1984.42</v>
      </c>
      <c r="M126">
        <v>34</v>
      </c>
      <c r="N126" s="2">
        <v>67470.28</v>
      </c>
      <c r="O126" t="s">
        <v>20</v>
      </c>
    </row>
    <row r="127" spans="1:15" x14ac:dyDescent="0.25">
      <c r="A127" t="s">
        <v>158</v>
      </c>
      <c r="B127">
        <v>1312</v>
      </c>
      <c r="C127" s="1">
        <v>42814</v>
      </c>
      <c r="D127" t="str">
        <f>"3000002862"</f>
        <v>3000002862</v>
      </c>
      <c r="E127" s="1">
        <v>42751</v>
      </c>
      <c r="F127">
        <v>0</v>
      </c>
      <c r="G127" s="1">
        <v>42817</v>
      </c>
      <c r="H127" s="1">
        <v>42783</v>
      </c>
      <c r="I127" t="s">
        <v>16</v>
      </c>
      <c r="J127">
        <v>267</v>
      </c>
      <c r="K127">
        <v>0</v>
      </c>
      <c r="L127">
        <v>267</v>
      </c>
      <c r="M127">
        <v>34</v>
      </c>
      <c r="N127" s="2">
        <v>9078</v>
      </c>
      <c r="O127" t="s">
        <v>159</v>
      </c>
    </row>
    <row r="128" spans="1:15" x14ac:dyDescent="0.25">
      <c r="A128" t="s">
        <v>158</v>
      </c>
      <c r="B128">
        <v>1311</v>
      </c>
      <c r="C128" s="1">
        <v>42814</v>
      </c>
      <c r="D128" t="str">
        <f>"3000002861"</f>
        <v>3000002861</v>
      </c>
      <c r="E128" s="1">
        <v>42751</v>
      </c>
      <c r="F128">
        <v>0</v>
      </c>
      <c r="G128" s="1">
        <v>42817</v>
      </c>
      <c r="H128" s="1">
        <v>42783</v>
      </c>
      <c r="I128" t="s">
        <v>16</v>
      </c>
      <c r="J128">
        <v>267</v>
      </c>
      <c r="K128">
        <v>0</v>
      </c>
      <c r="L128">
        <v>267</v>
      </c>
      <c r="M128">
        <v>34</v>
      </c>
      <c r="N128" s="2">
        <v>9078</v>
      </c>
      <c r="O128" t="s">
        <v>159</v>
      </c>
    </row>
    <row r="129" spans="1:15" x14ac:dyDescent="0.25">
      <c r="A129" t="s">
        <v>79</v>
      </c>
      <c r="B129">
        <v>1300</v>
      </c>
      <c r="C129" s="1">
        <v>42814</v>
      </c>
      <c r="D129" t="s">
        <v>162</v>
      </c>
      <c r="E129" s="1">
        <v>42735</v>
      </c>
      <c r="F129">
        <v>0</v>
      </c>
      <c r="G129" s="1">
        <v>42817</v>
      </c>
      <c r="H129" s="1">
        <v>42783</v>
      </c>
      <c r="I129" t="s">
        <v>16</v>
      </c>
      <c r="J129">
        <v>100</v>
      </c>
      <c r="K129">
        <v>18.03</v>
      </c>
      <c r="L129">
        <v>81.97</v>
      </c>
      <c r="M129">
        <v>34</v>
      </c>
      <c r="N129" s="2">
        <v>2786.98</v>
      </c>
      <c r="O129" t="s">
        <v>81</v>
      </c>
    </row>
    <row r="130" spans="1:15" x14ac:dyDescent="0.25">
      <c r="A130" t="s">
        <v>163</v>
      </c>
      <c r="B130">
        <v>1296</v>
      </c>
      <c r="C130" s="1">
        <v>42814</v>
      </c>
      <c r="D130" s="3" t="s">
        <v>359</v>
      </c>
      <c r="E130" s="1">
        <v>42744</v>
      </c>
      <c r="F130">
        <v>0</v>
      </c>
      <c r="G130" s="1">
        <v>42817</v>
      </c>
      <c r="H130" s="1">
        <v>42784</v>
      </c>
      <c r="I130" t="s">
        <v>16</v>
      </c>
      <c r="J130" s="2">
        <v>1000</v>
      </c>
      <c r="K130">
        <v>90.9</v>
      </c>
      <c r="L130">
        <v>909.1</v>
      </c>
      <c r="M130">
        <v>33</v>
      </c>
      <c r="N130" s="2">
        <v>30000.3</v>
      </c>
      <c r="O130" t="s">
        <v>164</v>
      </c>
    </row>
    <row r="131" spans="1:15" x14ac:dyDescent="0.25">
      <c r="A131" t="s">
        <v>141</v>
      </c>
      <c r="B131">
        <v>612</v>
      </c>
      <c r="C131" s="1">
        <v>42775</v>
      </c>
      <c r="D131" t="s">
        <v>165</v>
      </c>
      <c r="E131" s="1">
        <v>42704</v>
      </c>
      <c r="F131">
        <v>0</v>
      </c>
      <c r="G131" s="1">
        <v>42780</v>
      </c>
      <c r="H131" s="1">
        <v>42747</v>
      </c>
      <c r="I131" t="s">
        <v>16</v>
      </c>
      <c r="J131">
        <v>302.27999999999997</v>
      </c>
      <c r="K131">
        <v>27.48</v>
      </c>
      <c r="L131">
        <v>274.8</v>
      </c>
      <c r="M131">
        <v>33</v>
      </c>
      <c r="N131" s="2">
        <v>9068.4</v>
      </c>
      <c r="O131" t="s">
        <v>17</v>
      </c>
    </row>
    <row r="132" spans="1:15" x14ac:dyDescent="0.25">
      <c r="A132" t="s">
        <v>69</v>
      </c>
      <c r="B132">
        <v>614</v>
      </c>
      <c r="C132" s="1">
        <v>42775</v>
      </c>
      <c r="D132" t="str">
        <f>"484"</f>
        <v>484</v>
      </c>
      <c r="E132" s="1">
        <v>42674</v>
      </c>
      <c r="F132">
        <v>0</v>
      </c>
      <c r="G132" s="1">
        <v>42780</v>
      </c>
      <c r="H132" s="1">
        <v>42747</v>
      </c>
      <c r="I132" t="s">
        <v>16</v>
      </c>
      <c r="J132">
        <v>776.95</v>
      </c>
      <c r="K132">
        <v>70.63</v>
      </c>
      <c r="L132">
        <v>706.32</v>
      </c>
      <c r="M132">
        <v>33</v>
      </c>
      <c r="N132" s="2">
        <v>23308.560000000001</v>
      </c>
      <c r="O132" t="s">
        <v>20</v>
      </c>
    </row>
    <row r="133" spans="1:15" x14ac:dyDescent="0.25">
      <c r="A133" t="s">
        <v>166</v>
      </c>
      <c r="B133">
        <v>1314</v>
      </c>
      <c r="C133" s="1">
        <v>42814</v>
      </c>
      <c r="D133" t="s">
        <v>167</v>
      </c>
      <c r="E133" s="1">
        <v>42754</v>
      </c>
      <c r="F133">
        <v>0</v>
      </c>
      <c r="G133" s="1">
        <v>42817</v>
      </c>
      <c r="H133" s="1">
        <v>42785</v>
      </c>
      <c r="I133" t="s">
        <v>16</v>
      </c>
      <c r="J133">
        <v>246</v>
      </c>
      <c r="K133">
        <v>0</v>
      </c>
      <c r="L133">
        <v>246</v>
      </c>
      <c r="M133">
        <v>32</v>
      </c>
      <c r="N133" s="2">
        <v>7872</v>
      </c>
      <c r="O133" t="s">
        <v>168</v>
      </c>
    </row>
    <row r="134" spans="1:15" x14ac:dyDescent="0.25">
      <c r="A134" t="s">
        <v>139</v>
      </c>
      <c r="B134">
        <v>623</v>
      </c>
      <c r="C134" s="1">
        <v>42775</v>
      </c>
      <c r="D134" t="s">
        <v>169</v>
      </c>
      <c r="E134" s="1">
        <v>42704</v>
      </c>
      <c r="F134">
        <v>0</v>
      </c>
      <c r="G134" s="1">
        <v>42780</v>
      </c>
      <c r="H134" s="1">
        <v>42748</v>
      </c>
      <c r="I134" t="s">
        <v>16</v>
      </c>
      <c r="J134">
        <v>328.08</v>
      </c>
      <c r="K134">
        <v>59.16</v>
      </c>
      <c r="L134">
        <v>268.92</v>
      </c>
      <c r="M134">
        <v>32</v>
      </c>
      <c r="N134" s="2">
        <v>8605.44</v>
      </c>
      <c r="O134" t="s">
        <v>97</v>
      </c>
    </row>
    <row r="135" spans="1:15" x14ac:dyDescent="0.25">
      <c r="A135" t="s">
        <v>56</v>
      </c>
      <c r="B135">
        <v>960</v>
      </c>
      <c r="C135" s="1">
        <v>42796</v>
      </c>
      <c r="D135" t="s">
        <v>170</v>
      </c>
      <c r="E135" s="1">
        <v>42704</v>
      </c>
      <c r="F135">
        <v>0</v>
      </c>
      <c r="G135" s="1">
        <v>42796</v>
      </c>
      <c r="H135" s="1">
        <v>42764</v>
      </c>
      <c r="I135" t="s">
        <v>16</v>
      </c>
      <c r="J135" s="2">
        <v>12107.94</v>
      </c>
      <c r="K135">
        <v>576.57000000000005</v>
      </c>
      <c r="L135" s="2">
        <v>11531.37</v>
      </c>
      <c r="M135">
        <v>32</v>
      </c>
      <c r="N135" s="2">
        <v>369003.84</v>
      </c>
      <c r="O135" t="s">
        <v>58</v>
      </c>
    </row>
    <row r="136" spans="1:15" x14ac:dyDescent="0.25">
      <c r="A136" t="s">
        <v>56</v>
      </c>
      <c r="B136">
        <v>976</v>
      </c>
      <c r="C136" s="1">
        <v>42796</v>
      </c>
      <c r="D136" t="s">
        <v>171</v>
      </c>
      <c r="E136" s="1">
        <v>42704</v>
      </c>
      <c r="F136">
        <v>0</v>
      </c>
      <c r="G136" s="1">
        <v>42796</v>
      </c>
      <c r="H136" s="1">
        <v>42764</v>
      </c>
      <c r="I136" t="s">
        <v>16</v>
      </c>
      <c r="J136" s="2">
        <v>11901.5</v>
      </c>
      <c r="K136">
        <v>566.74</v>
      </c>
      <c r="L136" s="2">
        <v>11334.76</v>
      </c>
      <c r="M136">
        <v>32</v>
      </c>
      <c r="N136" s="2">
        <v>362712.32000000001</v>
      </c>
      <c r="O136" t="s">
        <v>58</v>
      </c>
    </row>
    <row r="137" spans="1:15" x14ac:dyDescent="0.25">
      <c r="A137" t="s">
        <v>172</v>
      </c>
      <c r="B137">
        <v>631</v>
      </c>
      <c r="C137" s="1">
        <v>42775</v>
      </c>
      <c r="D137" t="s">
        <v>173</v>
      </c>
      <c r="E137" s="1">
        <v>42716</v>
      </c>
      <c r="F137">
        <v>0</v>
      </c>
      <c r="G137" s="1">
        <v>42780</v>
      </c>
      <c r="H137" s="1">
        <v>42748</v>
      </c>
      <c r="I137" t="s">
        <v>16</v>
      </c>
      <c r="J137" s="2">
        <v>9760</v>
      </c>
      <c r="K137" s="2">
        <v>1760</v>
      </c>
      <c r="L137" s="2">
        <v>8000</v>
      </c>
      <c r="M137">
        <v>32</v>
      </c>
      <c r="N137" s="2">
        <v>256000</v>
      </c>
      <c r="O137" t="s">
        <v>39</v>
      </c>
    </row>
    <row r="138" spans="1:15" x14ac:dyDescent="0.25">
      <c r="A138" t="s">
        <v>174</v>
      </c>
      <c r="B138">
        <v>630</v>
      </c>
      <c r="C138" s="1">
        <v>42775</v>
      </c>
      <c r="D138" s="3" t="s">
        <v>360</v>
      </c>
      <c r="E138" s="1">
        <v>42718</v>
      </c>
      <c r="F138">
        <v>0</v>
      </c>
      <c r="G138" s="1">
        <v>42780</v>
      </c>
      <c r="H138" s="1">
        <v>42749</v>
      </c>
      <c r="I138" t="s">
        <v>16</v>
      </c>
      <c r="J138" s="2">
        <v>9158.5400000000009</v>
      </c>
      <c r="K138" s="2">
        <v>1651.54</v>
      </c>
      <c r="L138" s="2">
        <v>7507</v>
      </c>
      <c r="M138">
        <v>31</v>
      </c>
      <c r="N138" s="2">
        <v>232717</v>
      </c>
      <c r="O138" t="s">
        <v>104</v>
      </c>
    </row>
    <row r="139" spans="1:15" x14ac:dyDescent="0.25">
      <c r="A139" t="s">
        <v>175</v>
      </c>
      <c r="B139">
        <v>443</v>
      </c>
      <c r="C139" s="1">
        <v>42768</v>
      </c>
      <c r="D139" t="s">
        <v>176</v>
      </c>
      <c r="E139" s="1">
        <v>42684</v>
      </c>
      <c r="F139">
        <v>0</v>
      </c>
      <c r="G139" s="1">
        <v>42772</v>
      </c>
      <c r="H139" s="1">
        <v>42741</v>
      </c>
      <c r="I139" t="s">
        <v>16</v>
      </c>
      <c r="J139" s="2">
        <v>7047.15</v>
      </c>
      <c r="K139">
        <v>0</v>
      </c>
      <c r="L139" s="2">
        <v>7047.15</v>
      </c>
      <c r="M139">
        <v>31</v>
      </c>
      <c r="N139" s="2">
        <v>218461.65</v>
      </c>
      <c r="O139" t="s">
        <v>177</v>
      </c>
    </row>
    <row r="140" spans="1:15" x14ac:dyDescent="0.25">
      <c r="A140" t="s">
        <v>178</v>
      </c>
      <c r="B140">
        <v>673</v>
      </c>
      <c r="C140" s="1">
        <v>42783</v>
      </c>
      <c r="D140" s="3" t="s">
        <v>361</v>
      </c>
      <c r="E140" s="1">
        <v>42720</v>
      </c>
      <c r="F140">
        <v>0</v>
      </c>
      <c r="G140" s="1">
        <v>42783</v>
      </c>
      <c r="H140" s="1">
        <v>42752</v>
      </c>
      <c r="I140" t="s">
        <v>16</v>
      </c>
      <c r="J140" s="2">
        <v>47249.37</v>
      </c>
      <c r="K140" s="2">
        <v>8520.3799999999992</v>
      </c>
      <c r="L140" s="2">
        <v>38728.99</v>
      </c>
      <c r="M140">
        <v>31</v>
      </c>
      <c r="N140" s="2">
        <v>1200598.69</v>
      </c>
      <c r="O140" t="s">
        <v>164</v>
      </c>
    </row>
    <row r="141" spans="1:15" x14ac:dyDescent="0.25">
      <c r="A141" t="s">
        <v>179</v>
      </c>
      <c r="B141">
        <v>1274</v>
      </c>
      <c r="C141" s="1">
        <v>42814</v>
      </c>
      <c r="D141" t="str">
        <f>"471"</f>
        <v>471</v>
      </c>
      <c r="E141" s="1">
        <v>42735</v>
      </c>
      <c r="F141">
        <v>0</v>
      </c>
      <c r="G141" s="1">
        <v>42817</v>
      </c>
      <c r="H141" s="1">
        <v>42788</v>
      </c>
      <c r="I141" t="s">
        <v>16</v>
      </c>
      <c r="J141" s="2">
        <v>5774.26</v>
      </c>
      <c r="K141" s="2">
        <v>1041.26</v>
      </c>
      <c r="L141" s="2">
        <v>4733</v>
      </c>
      <c r="M141">
        <v>29</v>
      </c>
      <c r="N141" s="2">
        <v>137257</v>
      </c>
      <c r="O141" t="s">
        <v>39</v>
      </c>
    </row>
    <row r="142" spans="1:15" x14ac:dyDescent="0.25">
      <c r="A142" t="s">
        <v>179</v>
      </c>
      <c r="B142">
        <v>1274</v>
      </c>
      <c r="C142" s="1">
        <v>42814</v>
      </c>
      <c r="D142" t="str">
        <f>"470"</f>
        <v>470</v>
      </c>
      <c r="E142" s="1">
        <v>42735</v>
      </c>
      <c r="F142">
        <v>0</v>
      </c>
      <c r="G142" s="1">
        <v>42817</v>
      </c>
      <c r="H142" s="1">
        <v>42788</v>
      </c>
      <c r="I142" t="s">
        <v>16</v>
      </c>
      <c r="J142">
        <v>985.76</v>
      </c>
      <c r="K142">
        <v>177.76</v>
      </c>
      <c r="L142">
        <v>808</v>
      </c>
      <c r="M142">
        <v>29</v>
      </c>
      <c r="N142" s="2">
        <v>23432</v>
      </c>
      <c r="O142" t="s">
        <v>39</v>
      </c>
    </row>
    <row r="143" spans="1:15" x14ac:dyDescent="0.25">
      <c r="A143" t="s">
        <v>180</v>
      </c>
      <c r="B143">
        <v>991</v>
      </c>
      <c r="C143" s="1">
        <v>42796</v>
      </c>
      <c r="D143" t="s">
        <v>95</v>
      </c>
      <c r="E143" s="1">
        <v>42735</v>
      </c>
      <c r="F143">
        <v>0</v>
      </c>
      <c r="G143" s="1">
        <v>42803</v>
      </c>
      <c r="H143" s="1">
        <v>42775</v>
      </c>
      <c r="I143" t="s">
        <v>16</v>
      </c>
      <c r="J143" s="2">
        <v>4422</v>
      </c>
      <c r="K143">
        <v>797.41</v>
      </c>
      <c r="L143" s="2">
        <v>3624.59</v>
      </c>
      <c r="M143">
        <v>28</v>
      </c>
      <c r="N143" s="2">
        <v>101488.52</v>
      </c>
      <c r="O143" t="s">
        <v>181</v>
      </c>
    </row>
    <row r="144" spans="1:15" x14ac:dyDescent="0.25">
      <c r="A144" t="s">
        <v>182</v>
      </c>
      <c r="B144">
        <v>565</v>
      </c>
      <c r="C144" s="1">
        <v>42773</v>
      </c>
      <c r="D144" t="str">
        <f>"97"</f>
        <v>97</v>
      </c>
      <c r="E144" s="1">
        <v>42688</v>
      </c>
      <c r="F144">
        <v>0</v>
      </c>
      <c r="G144" s="1">
        <v>42773</v>
      </c>
      <c r="H144" s="1">
        <v>42748</v>
      </c>
      <c r="I144" t="s">
        <v>16</v>
      </c>
      <c r="J144" s="2">
        <v>1223.22</v>
      </c>
      <c r="K144">
        <v>58.25</v>
      </c>
      <c r="L144" s="2">
        <v>1164.97</v>
      </c>
      <c r="M144">
        <v>25</v>
      </c>
      <c r="N144" s="2">
        <v>29124.25</v>
      </c>
      <c r="O144" t="s">
        <v>116</v>
      </c>
    </row>
    <row r="145" spans="1:15" x14ac:dyDescent="0.25">
      <c r="A145" t="s">
        <v>182</v>
      </c>
      <c r="B145">
        <v>565</v>
      </c>
      <c r="C145" s="1">
        <v>42773</v>
      </c>
      <c r="D145" t="str">
        <f>"98"</f>
        <v>98</v>
      </c>
      <c r="E145" s="1">
        <v>42688</v>
      </c>
      <c r="F145">
        <v>0</v>
      </c>
      <c r="G145" s="1">
        <v>42773</v>
      </c>
      <c r="H145" s="1">
        <v>42748</v>
      </c>
      <c r="I145" t="s">
        <v>16</v>
      </c>
      <c r="J145" s="2">
        <v>2595.21</v>
      </c>
      <c r="K145">
        <v>123.58</v>
      </c>
      <c r="L145" s="2">
        <v>2471.63</v>
      </c>
      <c r="M145">
        <v>25</v>
      </c>
      <c r="N145" s="2">
        <v>61790.75</v>
      </c>
      <c r="O145" t="s">
        <v>116</v>
      </c>
    </row>
    <row r="146" spans="1:15" x14ac:dyDescent="0.25">
      <c r="A146" t="s">
        <v>183</v>
      </c>
      <c r="B146">
        <v>589</v>
      </c>
      <c r="C146" s="1">
        <v>42774</v>
      </c>
      <c r="D146" t="s">
        <v>184</v>
      </c>
      <c r="E146" s="1">
        <v>42718</v>
      </c>
      <c r="F146">
        <v>0</v>
      </c>
      <c r="G146" s="1">
        <v>42774</v>
      </c>
      <c r="H146" s="1">
        <v>42749</v>
      </c>
      <c r="I146" t="s">
        <v>16</v>
      </c>
      <c r="J146" s="2">
        <v>91163.45</v>
      </c>
      <c r="K146">
        <v>0</v>
      </c>
      <c r="L146" s="2">
        <v>91163.45</v>
      </c>
      <c r="M146">
        <v>25</v>
      </c>
      <c r="N146" s="2">
        <v>2279086.25</v>
      </c>
      <c r="O146" t="s">
        <v>168</v>
      </c>
    </row>
    <row r="147" spans="1:15" x14ac:dyDescent="0.25">
      <c r="A147" t="s">
        <v>183</v>
      </c>
      <c r="B147">
        <v>589</v>
      </c>
      <c r="C147" s="1">
        <v>42774</v>
      </c>
      <c r="D147" t="s">
        <v>185</v>
      </c>
      <c r="E147" s="1">
        <v>42718</v>
      </c>
      <c r="F147">
        <v>0</v>
      </c>
      <c r="G147" s="1">
        <v>42774</v>
      </c>
      <c r="H147" s="1">
        <v>42749</v>
      </c>
      <c r="I147" t="s">
        <v>16</v>
      </c>
      <c r="J147" s="2">
        <v>192413.69</v>
      </c>
      <c r="K147">
        <v>0</v>
      </c>
      <c r="L147" s="2">
        <v>192413.69</v>
      </c>
      <c r="M147">
        <v>25</v>
      </c>
      <c r="N147" s="2">
        <v>4810342.25</v>
      </c>
      <c r="O147" t="s">
        <v>168</v>
      </c>
    </row>
    <row r="148" spans="1:15" x14ac:dyDescent="0.25">
      <c r="A148" t="s">
        <v>42</v>
      </c>
      <c r="B148">
        <v>1</v>
      </c>
      <c r="C148" s="1">
        <v>42751</v>
      </c>
      <c r="D148" t="s">
        <v>186</v>
      </c>
      <c r="E148" s="1">
        <v>42709</v>
      </c>
      <c r="F148">
        <v>0</v>
      </c>
      <c r="G148" s="1">
        <v>42765</v>
      </c>
      <c r="H148" s="1">
        <v>42740</v>
      </c>
      <c r="I148" t="s">
        <v>16</v>
      </c>
      <c r="J148" s="2">
        <v>80410</v>
      </c>
      <c r="K148" s="2">
        <v>7310</v>
      </c>
      <c r="L148" s="2">
        <v>73100</v>
      </c>
      <c r="M148">
        <v>25</v>
      </c>
      <c r="N148" s="2">
        <v>1827500</v>
      </c>
      <c r="O148" t="s">
        <v>43</v>
      </c>
    </row>
    <row r="149" spans="1:15" x14ac:dyDescent="0.25">
      <c r="A149" t="s">
        <v>42</v>
      </c>
      <c r="B149">
        <v>1</v>
      </c>
      <c r="C149" s="1">
        <v>42751</v>
      </c>
      <c r="D149" t="s">
        <v>187</v>
      </c>
      <c r="E149" s="1">
        <v>42709</v>
      </c>
      <c r="F149">
        <v>0</v>
      </c>
      <c r="G149" s="1">
        <v>42765</v>
      </c>
      <c r="H149" s="1">
        <v>42740</v>
      </c>
      <c r="I149" t="s">
        <v>16</v>
      </c>
      <c r="J149">
        <v>936.32</v>
      </c>
      <c r="K149">
        <v>85.12</v>
      </c>
      <c r="L149">
        <v>851.2</v>
      </c>
      <c r="M149">
        <v>25</v>
      </c>
      <c r="N149" s="2">
        <v>21280</v>
      </c>
      <c r="O149" t="s">
        <v>43</v>
      </c>
    </row>
    <row r="150" spans="1:15" x14ac:dyDescent="0.25">
      <c r="A150" t="s">
        <v>42</v>
      </c>
      <c r="B150">
        <v>1</v>
      </c>
      <c r="C150" s="1">
        <v>42751</v>
      </c>
      <c r="D150" t="s">
        <v>188</v>
      </c>
      <c r="E150" s="1">
        <v>42709</v>
      </c>
      <c r="F150">
        <v>0</v>
      </c>
      <c r="G150" s="1">
        <v>42765</v>
      </c>
      <c r="H150" s="1">
        <v>42740</v>
      </c>
      <c r="I150" t="s">
        <v>16</v>
      </c>
      <c r="J150" s="2">
        <v>9371.77</v>
      </c>
      <c r="K150">
        <v>851.98</v>
      </c>
      <c r="L150" s="2">
        <v>8519.7900000000009</v>
      </c>
      <c r="M150">
        <v>25</v>
      </c>
      <c r="N150" s="2">
        <v>212994.75</v>
      </c>
      <c r="O150" t="s">
        <v>43</v>
      </c>
    </row>
    <row r="151" spans="1:15" x14ac:dyDescent="0.25">
      <c r="A151" t="s">
        <v>189</v>
      </c>
      <c r="B151">
        <v>1273</v>
      </c>
      <c r="C151" s="1">
        <v>42814</v>
      </c>
      <c r="D151" t="s">
        <v>190</v>
      </c>
      <c r="E151" s="1">
        <v>42735</v>
      </c>
      <c r="F151">
        <v>0</v>
      </c>
      <c r="G151" s="1">
        <v>42817</v>
      </c>
      <c r="H151" s="1">
        <v>42794</v>
      </c>
      <c r="I151" t="s">
        <v>16</v>
      </c>
      <c r="J151">
        <v>982.1</v>
      </c>
      <c r="K151">
        <v>177.1</v>
      </c>
      <c r="L151">
        <v>805</v>
      </c>
      <c r="M151">
        <v>23</v>
      </c>
      <c r="N151" s="2">
        <v>18515</v>
      </c>
      <c r="O151" t="s">
        <v>49</v>
      </c>
    </row>
    <row r="152" spans="1:15" x14ac:dyDescent="0.25">
      <c r="A152" t="s">
        <v>128</v>
      </c>
      <c r="B152">
        <v>564</v>
      </c>
      <c r="C152" s="1">
        <v>42773</v>
      </c>
      <c r="D152" t="str">
        <f>"70"</f>
        <v>70</v>
      </c>
      <c r="E152" s="1">
        <v>42719</v>
      </c>
      <c r="F152">
        <v>0</v>
      </c>
      <c r="G152" s="1">
        <v>42773</v>
      </c>
      <c r="H152" s="1">
        <v>42750</v>
      </c>
      <c r="I152" t="s">
        <v>16</v>
      </c>
      <c r="J152" s="2">
        <v>1827.63</v>
      </c>
      <c r="K152">
        <v>87.03</v>
      </c>
      <c r="L152" s="2">
        <v>1740.6</v>
      </c>
      <c r="M152">
        <v>23</v>
      </c>
      <c r="N152" s="2">
        <v>40033.800000000003</v>
      </c>
      <c r="O152" t="s">
        <v>36</v>
      </c>
    </row>
    <row r="153" spans="1:15" x14ac:dyDescent="0.25">
      <c r="A153" t="s">
        <v>191</v>
      </c>
      <c r="B153">
        <v>1315</v>
      </c>
      <c r="C153" s="1">
        <v>42814</v>
      </c>
      <c r="D153" t="str">
        <f>"800049"</f>
        <v>800049</v>
      </c>
      <c r="E153" s="1">
        <v>42752</v>
      </c>
      <c r="F153">
        <v>0</v>
      </c>
      <c r="G153" s="1">
        <v>42817</v>
      </c>
      <c r="H153" s="1">
        <v>42794</v>
      </c>
      <c r="I153" t="s">
        <v>16</v>
      </c>
      <c r="J153">
        <v>201.99</v>
      </c>
      <c r="K153">
        <v>7.69</v>
      </c>
      <c r="L153">
        <v>194.3</v>
      </c>
      <c r="M153">
        <v>23</v>
      </c>
      <c r="N153" s="2">
        <v>4468.8999999999996</v>
      </c>
      <c r="O153" t="s">
        <v>23</v>
      </c>
    </row>
    <row r="154" spans="1:15" x14ac:dyDescent="0.25">
      <c r="A154" t="s">
        <v>192</v>
      </c>
      <c r="B154">
        <v>671</v>
      </c>
      <c r="C154" s="1">
        <v>42783</v>
      </c>
      <c r="D154" t="s">
        <v>193</v>
      </c>
      <c r="E154" s="1">
        <v>42727</v>
      </c>
      <c r="F154">
        <v>0</v>
      </c>
      <c r="G154" s="1">
        <v>42783</v>
      </c>
      <c r="H154" s="1">
        <v>42761</v>
      </c>
      <c r="I154" t="s">
        <v>16</v>
      </c>
      <c r="J154" s="2">
        <v>14763.71</v>
      </c>
      <c r="K154" s="2">
        <v>2662.31</v>
      </c>
      <c r="L154" s="2">
        <v>12101.4</v>
      </c>
      <c r="M154">
        <v>22</v>
      </c>
      <c r="N154" s="2">
        <v>266230.8</v>
      </c>
      <c r="O154" t="s">
        <v>194</v>
      </c>
    </row>
    <row r="155" spans="1:15" x14ac:dyDescent="0.25">
      <c r="A155" t="s">
        <v>192</v>
      </c>
      <c r="B155">
        <v>672</v>
      </c>
      <c r="C155" s="1">
        <v>42783</v>
      </c>
      <c r="D155" t="s">
        <v>195</v>
      </c>
      <c r="E155" s="1">
        <v>42727</v>
      </c>
      <c r="F155">
        <v>0</v>
      </c>
      <c r="G155" s="1">
        <v>42783</v>
      </c>
      <c r="H155" s="1">
        <v>42761</v>
      </c>
      <c r="I155" t="s">
        <v>16</v>
      </c>
      <c r="J155">
        <v>631.48</v>
      </c>
      <c r="K155">
        <v>113.87</v>
      </c>
      <c r="L155">
        <v>517.61</v>
      </c>
      <c r="M155">
        <v>22</v>
      </c>
      <c r="N155" s="2">
        <v>11387.42</v>
      </c>
      <c r="O155" t="s">
        <v>194</v>
      </c>
    </row>
    <row r="156" spans="1:15" x14ac:dyDescent="0.25">
      <c r="A156" t="s">
        <v>158</v>
      </c>
      <c r="B156">
        <v>1320</v>
      </c>
      <c r="C156" s="1">
        <v>42816</v>
      </c>
      <c r="D156" t="str">
        <f>"0002102425"</f>
        <v>0002102425</v>
      </c>
      <c r="E156" s="1">
        <v>42761</v>
      </c>
      <c r="F156">
        <v>0</v>
      </c>
      <c r="G156" s="1">
        <v>42817</v>
      </c>
      <c r="H156" s="1">
        <v>42796</v>
      </c>
      <c r="I156" t="s">
        <v>16</v>
      </c>
      <c r="J156">
        <v>439.2</v>
      </c>
      <c r="K156">
        <v>79.2</v>
      </c>
      <c r="L156">
        <v>360</v>
      </c>
      <c r="M156">
        <v>21</v>
      </c>
      <c r="N156" s="2">
        <v>7560</v>
      </c>
      <c r="O156" t="s">
        <v>159</v>
      </c>
    </row>
    <row r="157" spans="1:15" x14ac:dyDescent="0.25">
      <c r="A157" t="s">
        <v>196</v>
      </c>
      <c r="B157">
        <v>1323</v>
      </c>
      <c r="C157" s="1">
        <v>42816</v>
      </c>
      <c r="D157" t="s">
        <v>197</v>
      </c>
      <c r="E157" s="1">
        <v>42766</v>
      </c>
      <c r="F157">
        <v>0</v>
      </c>
      <c r="G157" s="1">
        <v>42817</v>
      </c>
      <c r="H157" s="1">
        <v>42796</v>
      </c>
      <c r="I157" t="s">
        <v>16</v>
      </c>
      <c r="J157">
        <v>572.52</v>
      </c>
      <c r="K157">
        <v>22.02</v>
      </c>
      <c r="L157">
        <v>550.5</v>
      </c>
      <c r="M157">
        <v>21</v>
      </c>
      <c r="N157" s="2">
        <v>11560.5</v>
      </c>
      <c r="O157" t="s">
        <v>156</v>
      </c>
    </row>
    <row r="158" spans="1:15" x14ac:dyDescent="0.25">
      <c r="A158" t="s">
        <v>196</v>
      </c>
      <c r="B158">
        <v>1322</v>
      </c>
      <c r="C158" s="1">
        <v>42816</v>
      </c>
      <c r="D158" t="s">
        <v>198</v>
      </c>
      <c r="E158" s="1">
        <v>42766</v>
      </c>
      <c r="F158">
        <v>0</v>
      </c>
      <c r="G158" s="1">
        <v>42817</v>
      </c>
      <c r="H158" s="1">
        <v>42796</v>
      </c>
      <c r="I158" t="s">
        <v>131</v>
      </c>
      <c r="J158">
        <v>572.52</v>
      </c>
      <c r="K158">
        <v>22.02</v>
      </c>
      <c r="L158">
        <v>550.5</v>
      </c>
      <c r="M158">
        <v>21</v>
      </c>
      <c r="N158" s="2">
        <v>11560.5</v>
      </c>
      <c r="O158" t="s">
        <v>156</v>
      </c>
    </row>
    <row r="159" spans="1:15" x14ac:dyDescent="0.25">
      <c r="A159" t="s">
        <v>196</v>
      </c>
      <c r="B159">
        <v>1324</v>
      </c>
      <c r="C159" s="1">
        <v>42816</v>
      </c>
      <c r="D159" t="s">
        <v>199</v>
      </c>
      <c r="E159" s="1">
        <v>42766</v>
      </c>
      <c r="F159">
        <v>0</v>
      </c>
      <c r="G159" s="1">
        <v>42817</v>
      </c>
      <c r="H159" s="1">
        <v>42796</v>
      </c>
      <c r="I159" t="s">
        <v>131</v>
      </c>
      <c r="J159">
        <v>572.52</v>
      </c>
      <c r="K159">
        <v>22.02</v>
      </c>
      <c r="L159">
        <v>550.5</v>
      </c>
      <c r="M159">
        <v>21</v>
      </c>
      <c r="N159" s="2">
        <v>11560.5</v>
      </c>
      <c r="O159" t="s">
        <v>156</v>
      </c>
    </row>
    <row r="160" spans="1:15" x14ac:dyDescent="0.25">
      <c r="A160" t="s">
        <v>192</v>
      </c>
      <c r="B160">
        <v>670</v>
      </c>
      <c r="C160" s="1">
        <v>42783</v>
      </c>
      <c r="D160" t="s">
        <v>200</v>
      </c>
      <c r="E160" s="1">
        <v>42732</v>
      </c>
      <c r="F160">
        <v>0</v>
      </c>
      <c r="G160" s="1">
        <v>42783</v>
      </c>
      <c r="H160" s="1">
        <v>42762</v>
      </c>
      <c r="I160" t="s">
        <v>16</v>
      </c>
      <c r="J160">
        <v>726.11</v>
      </c>
      <c r="K160">
        <v>130.94</v>
      </c>
      <c r="L160">
        <v>595.16999999999996</v>
      </c>
      <c r="M160">
        <v>21</v>
      </c>
      <c r="N160" s="2">
        <v>12498.57</v>
      </c>
      <c r="O160" t="s">
        <v>194</v>
      </c>
    </row>
    <row r="161" spans="1:15" x14ac:dyDescent="0.25">
      <c r="A161" t="s">
        <v>192</v>
      </c>
      <c r="B161">
        <v>669</v>
      </c>
      <c r="C161" s="1">
        <v>42783</v>
      </c>
      <c r="D161" t="s">
        <v>201</v>
      </c>
      <c r="E161" s="1">
        <v>42732</v>
      </c>
      <c r="F161">
        <v>0</v>
      </c>
      <c r="G161" s="1">
        <v>42783</v>
      </c>
      <c r="H161" s="1">
        <v>42762</v>
      </c>
      <c r="I161" t="s">
        <v>16</v>
      </c>
      <c r="J161">
        <v>657.8</v>
      </c>
      <c r="K161">
        <v>118.62</v>
      </c>
      <c r="L161">
        <v>539.17999999999995</v>
      </c>
      <c r="M161">
        <v>21</v>
      </c>
      <c r="N161" s="2">
        <v>11322.78</v>
      </c>
      <c r="O161" t="s">
        <v>194</v>
      </c>
    </row>
    <row r="162" spans="1:15" x14ac:dyDescent="0.25">
      <c r="A162" t="s">
        <v>202</v>
      </c>
      <c r="B162">
        <v>553</v>
      </c>
      <c r="C162" s="1">
        <v>42772</v>
      </c>
      <c r="D162" t="s">
        <v>19</v>
      </c>
      <c r="E162" s="1">
        <v>42723</v>
      </c>
      <c r="F162">
        <v>0</v>
      </c>
      <c r="G162" s="1">
        <v>42773</v>
      </c>
      <c r="H162" s="1">
        <v>42753</v>
      </c>
      <c r="I162" t="s">
        <v>16</v>
      </c>
      <c r="J162">
        <v>199.99</v>
      </c>
      <c r="K162">
        <v>36.06</v>
      </c>
      <c r="L162">
        <v>163.93</v>
      </c>
      <c r="M162">
        <v>20</v>
      </c>
      <c r="N162" s="2">
        <v>3278.6</v>
      </c>
      <c r="O162" t="s">
        <v>49</v>
      </c>
    </row>
    <row r="163" spans="1:15" x14ac:dyDescent="0.25">
      <c r="A163" t="s">
        <v>128</v>
      </c>
      <c r="B163">
        <v>564</v>
      </c>
      <c r="C163" s="1">
        <v>42773</v>
      </c>
      <c r="D163" t="str">
        <f>"69"</f>
        <v>69</v>
      </c>
      <c r="E163" s="1">
        <v>42719</v>
      </c>
      <c r="F163">
        <v>0</v>
      </c>
      <c r="G163" s="1">
        <v>42773</v>
      </c>
      <c r="H163" s="1">
        <v>42753</v>
      </c>
      <c r="I163" t="s">
        <v>16</v>
      </c>
      <c r="J163" s="2">
        <v>2182.8200000000002</v>
      </c>
      <c r="K163">
        <v>103.94</v>
      </c>
      <c r="L163" s="2">
        <v>2078.88</v>
      </c>
      <c r="M163">
        <v>20</v>
      </c>
      <c r="N163" s="2">
        <v>41577.599999999999</v>
      </c>
      <c r="O163" t="s">
        <v>36</v>
      </c>
    </row>
    <row r="164" spans="1:15" x14ac:dyDescent="0.25">
      <c r="A164" t="s">
        <v>56</v>
      </c>
      <c r="B164">
        <v>985</v>
      </c>
      <c r="C164" s="1">
        <v>42796</v>
      </c>
      <c r="D164" t="s">
        <v>203</v>
      </c>
      <c r="E164" s="1">
        <v>42716</v>
      </c>
      <c r="F164">
        <v>0</v>
      </c>
      <c r="G164" s="1">
        <v>42796</v>
      </c>
      <c r="H164" s="1">
        <v>42776</v>
      </c>
      <c r="I164" t="s">
        <v>16</v>
      </c>
      <c r="J164" s="2">
        <v>1161.27</v>
      </c>
      <c r="K164">
        <v>55.3</v>
      </c>
      <c r="L164" s="2">
        <v>1105.97</v>
      </c>
      <c r="M164">
        <v>20</v>
      </c>
      <c r="N164" s="2">
        <v>22119.4</v>
      </c>
      <c r="O164" t="s">
        <v>58</v>
      </c>
    </row>
    <row r="165" spans="1:15" x14ac:dyDescent="0.25">
      <c r="A165" t="s">
        <v>204</v>
      </c>
      <c r="B165">
        <v>1014</v>
      </c>
      <c r="C165" s="1">
        <v>42800</v>
      </c>
      <c r="D165" t="str">
        <f>"02"</f>
        <v>02</v>
      </c>
      <c r="E165" s="1">
        <v>42766</v>
      </c>
      <c r="F165">
        <v>0</v>
      </c>
      <c r="G165" s="1">
        <v>42816</v>
      </c>
      <c r="H165" s="1">
        <v>42797</v>
      </c>
      <c r="I165" t="s">
        <v>16</v>
      </c>
      <c r="J165" s="2">
        <v>1000</v>
      </c>
      <c r="K165">
        <v>90.91</v>
      </c>
      <c r="L165">
        <v>909.09</v>
      </c>
      <c r="M165">
        <v>19</v>
      </c>
      <c r="N165" s="2">
        <v>17272.71</v>
      </c>
      <c r="O165" t="s">
        <v>61</v>
      </c>
    </row>
    <row r="166" spans="1:15" x14ac:dyDescent="0.25">
      <c r="A166" t="s">
        <v>205</v>
      </c>
      <c r="B166">
        <v>1289</v>
      </c>
      <c r="C166" s="1">
        <v>42814</v>
      </c>
      <c r="D166" t="s">
        <v>206</v>
      </c>
      <c r="E166" s="1">
        <v>42768</v>
      </c>
      <c r="F166">
        <v>0</v>
      </c>
      <c r="G166" s="1">
        <v>42817</v>
      </c>
      <c r="H166" s="1">
        <v>42798</v>
      </c>
      <c r="I166" t="s">
        <v>16</v>
      </c>
      <c r="J166">
        <v>482.2</v>
      </c>
      <c r="K166">
        <v>0</v>
      </c>
      <c r="L166">
        <v>482.2</v>
      </c>
      <c r="M166">
        <v>19</v>
      </c>
      <c r="N166" s="2">
        <v>9161.7999999999993</v>
      </c>
      <c r="O166" t="s">
        <v>104</v>
      </c>
    </row>
    <row r="167" spans="1:15" x14ac:dyDescent="0.25">
      <c r="A167" t="s">
        <v>205</v>
      </c>
      <c r="B167">
        <v>1290</v>
      </c>
      <c r="C167" s="1">
        <v>42814</v>
      </c>
      <c r="D167" t="s">
        <v>206</v>
      </c>
      <c r="E167" s="1">
        <v>42768</v>
      </c>
      <c r="F167">
        <v>0</v>
      </c>
      <c r="G167" s="1">
        <v>42817</v>
      </c>
      <c r="H167" s="1">
        <v>42798</v>
      </c>
      <c r="I167" t="s">
        <v>16</v>
      </c>
      <c r="J167" s="2">
        <v>1161.6500000000001</v>
      </c>
      <c r="K167">
        <v>0</v>
      </c>
      <c r="L167" s="2">
        <v>1161.6500000000001</v>
      </c>
      <c r="M167">
        <v>19</v>
      </c>
      <c r="N167" s="2">
        <v>22071.35</v>
      </c>
      <c r="O167" t="s">
        <v>104</v>
      </c>
    </row>
    <row r="168" spans="1:15" x14ac:dyDescent="0.25">
      <c r="A168" t="s">
        <v>207</v>
      </c>
      <c r="B168">
        <v>1316</v>
      </c>
      <c r="C168" s="1">
        <v>42814</v>
      </c>
      <c r="D168" t="s">
        <v>208</v>
      </c>
      <c r="E168" s="1">
        <v>42762</v>
      </c>
      <c r="F168">
        <v>0</v>
      </c>
      <c r="G168" s="1">
        <v>42814</v>
      </c>
      <c r="H168" s="1">
        <v>42795</v>
      </c>
      <c r="I168" t="s">
        <v>16</v>
      </c>
      <c r="J168">
        <v>50</v>
      </c>
      <c r="K168">
        <v>0</v>
      </c>
      <c r="L168">
        <v>50</v>
      </c>
      <c r="M168">
        <v>19</v>
      </c>
      <c r="N168">
        <v>950</v>
      </c>
      <c r="O168" t="s">
        <v>97</v>
      </c>
    </row>
    <row r="169" spans="1:15" x14ac:dyDescent="0.25">
      <c r="A169" t="s">
        <v>209</v>
      </c>
      <c r="B169">
        <v>8</v>
      </c>
      <c r="C169" s="1">
        <v>42753</v>
      </c>
      <c r="D169" t="str">
        <f>"4220916800011501"</f>
        <v>4220916800011501</v>
      </c>
      <c r="E169" s="1">
        <v>42649</v>
      </c>
      <c r="F169">
        <v>0</v>
      </c>
      <c r="G169" s="1">
        <v>42755</v>
      </c>
      <c r="H169" s="1">
        <v>42737</v>
      </c>
      <c r="I169" t="s">
        <v>16</v>
      </c>
      <c r="J169" s="2">
        <v>6313</v>
      </c>
      <c r="K169">
        <v>0</v>
      </c>
      <c r="L169" s="2">
        <v>6313</v>
      </c>
      <c r="M169">
        <v>18</v>
      </c>
      <c r="N169" s="2">
        <v>113634</v>
      </c>
      <c r="O169" t="s">
        <v>210</v>
      </c>
    </row>
    <row r="170" spans="1:15" x14ac:dyDescent="0.25">
      <c r="A170" t="s">
        <v>211</v>
      </c>
      <c r="B170">
        <v>442</v>
      </c>
      <c r="C170" s="1">
        <v>42768</v>
      </c>
      <c r="D170" t="str">
        <f>"255"</f>
        <v>255</v>
      </c>
      <c r="E170" s="1">
        <v>42723</v>
      </c>
      <c r="F170">
        <v>0</v>
      </c>
      <c r="G170" s="1">
        <v>42772</v>
      </c>
      <c r="H170" s="1">
        <v>42754</v>
      </c>
      <c r="I170" t="s">
        <v>16</v>
      </c>
      <c r="J170">
        <v>610</v>
      </c>
      <c r="K170">
        <v>110</v>
      </c>
      <c r="L170">
        <v>500</v>
      </c>
      <c r="M170">
        <v>18</v>
      </c>
      <c r="N170" s="2">
        <v>9000</v>
      </c>
      <c r="O170" t="s">
        <v>86</v>
      </c>
    </row>
    <row r="171" spans="1:15" x14ac:dyDescent="0.25">
      <c r="A171" t="s">
        <v>79</v>
      </c>
      <c r="B171">
        <v>618</v>
      </c>
      <c r="C171" s="1">
        <v>42775</v>
      </c>
      <c r="D171" t="s">
        <v>212</v>
      </c>
      <c r="E171" s="1">
        <v>42674</v>
      </c>
      <c r="F171">
        <v>0</v>
      </c>
      <c r="G171" s="1">
        <v>42780</v>
      </c>
      <c r="H171" s="1">
        <v>42762</v>
      </c>
      <c r="I171" t="s">
        <v>16</v>
      </c>
      <c r="J171">
        <v>893.65</v>
      </c>
      <c r="K171">
        <v>161.15</v>
      </c>
      <c r="L171">
        <v>732.5</v>
      </c>
      <c r="M171">
        <v>18</v>
      </c>
      <c r="N171" s="2">
        <v>13185</v>
      </c>
      <c r="O171" t="s">
        <v>81</v>
      </c>
    </row>
    <row r="172" spans="1:15" x14ac:dyDescent="0.25">
      <c r="A172" t="s">
        <v>79</v>
      </c>
      <c r="B172">
        <v>620</v>
      </c>
      <c r="C172" s="1">
        <v>42775</v>
      </c>
      <c r="D172" t="s">
        <v>213</v>
      </c>
      <c r="E172" s="1">
        <v>42704</v>
      </c>
      <c r="F172">
        <v>0</v>
      </c>
      <c r="G172" s="1">
        <v>42780</v>
      </c>
      <c r="H172" s="1">
        <v>42762</v>
      </c>
      <c r="I172" t="s">
        <v>16</v>
      </c>
      <c r="J172">
        <v>300.89999999999998</v>
      </c>
      <c r="K172">
        <v>54.26</v>
      </c>
      <c r="L172">
        <v>246.64</v>
      </c>
      <c r="M172">
        <v>18</v>
      </c>
      <c r="N172" s="2">
        <v>4439.5200000000004</v>
      </c>
      <c r="O172" t="s">
        <v>81</v>
      </c>
    </row>
    <row r="173" spans="1:15" x14ac:dyDescent="0.25">
      <c r="A173" t="s">
        <v>79</v>
      </c>
      <c r="B173">
        <v>617</v>
      </c>
      <c r="C173" s="1">
        <v>42775</v>
      </c>
      <c r="D173" t="s">
        <v>214</v>
      </c>
      <c r="E173" s="1">
        <v>42704</v>
      </c>
      <c r="F173">
        <v>0</v>
      </c>
      <c r="G173" s="1">
        <v>42780</v>
      </c>
      <c r="H173" s="1">
        <v>42762</v>
      </c>
      <c r="I173" t="s">
        <v>16</v>
      </c>
      <c r="J173">
        <v>824.98</v>
      </c>
      <c r="K173">
        <v>148.77000000000001</v>
      </c>
      <c r="L173">
        <v>676.21</v>
      </c>
      <c r="M173">
        <v>18</v>
      </c>
      <c r="N173" s="2">
        <v>12171.78</v>
      </c>
      <c r="O173" t="s">
        <v>81</v>
      </c>
    </row>
    <row r="174" spans="1:15" x14ac:dyDescent="0.25">
      <c r="A174" t="s">
        <v>79</v>
      </c>
      <c r="B174">
        <v>619</v>
      </c>
      <c r="C174" s="1">
        <v>42775</v>
      </c>
      <c r="D174" t="s">
        <v>215</v>
      </c>
      <c r="E174" s="1">
        <v>42674</v>
      </c>
      <c r="F174">
        <v>0</v>
      </c>
      <c r="G174" s="1">
        <v>42780</v>
      </c>
      <c r="H174" s="1">
        <v>42762</v>
      </c>
      <c r="I174" t="s">
        <v>16</v>
      </c>
      <c r="J174">
        <v>90</v>
      </c>
      <c r="K174">
        <v>16.23</v>
      </c>
      <c r="L174">
        <v>73.77</v>
      </c>
      <c r="M174">
        <v>18</v>
      </c>
      <c r="N174" s="2">
        <v>1327.86</v>
      </c>
      <c r="O174" t="s">
        <v>81</v>
      </c>
    </row>
    <row r="175" spans="1:15" x14ac:dyDescent="0.25">
      <c r="A175" t="s">
        <v>37</v>
      </c>
      <c r="B175">
        <v>93</v>
      </c>
      <c r="C175" s="1">
        <v>42753</v>
      </c>
      <c r="D175" t="s">
        <v>216</v>
      </c>
      <c r="E175" s="1">
        <v>42723</v>
      </c>
      <c r="F175">
        <v>0</v>
      </c>
      <c r="G175" s="1">
        <v>42761</v>
      </c>
      <c r="H175" s="1">
        <v>42744</v>
      </c>
      <c r="I175" t="s">
        <v>16</v>
      </c>
      <c r="J175">
        <v>250.73</v>
      </c>
      <c r="K175">
        <v>45.21</v>
      </c>
      <c r="L175">
        <v>205.52</v>
      </c>
      <c r="M175">
        <v>17</v>
      </c>
      <c r="N175" s="2">
        <v>3493.84</v>
      </c>
      <c r="O175" t="s">
        <v>39</v>
      </c>
    </row>
    <row r="176" spans="1:15" x14ac:dyDescent="0.25">
      <c r="A176" t="s">
        <v>37</v>
      </c>
      <c r="B176">
        <v>96</v>
      </c>
      <c r="C176" s="1">
        <v>42753</v>
      </c>
      <c r="D176" t="s">
        <v>217</v>
      </c>
      <c r="E176" s="1">
        <v>42723</v>
      </c>
      <c r="F176">
        <v>0</v>
      </c>
      <c r="G176" s="1">
        <v>42761</v>
      </c>
      <c r="H176" s="1">
        <v>42744</v>
      </c>
      <c r="I176" t="s">
        <v>16</v>
      </c>
      <c r="J176">
        <v>0.05</v>
      </c>
      <c r="K176">
        <v>0</v>
      </c>
      <c r="L176">
        <v>0.05</v>
      </c>
      <c r="M176">
        <v>17</v>
      </c>
      <c r="N176">
        <v>0.85</v>
      </c>
      <c r="O176" t="s">
        <v>39</v>
      </c>
    </row>
    <row r="177" spans="1:15" x14ac:dyDescent="0.25">
      <c r="A177" t="s">
        <v>37</v>
      </c>
      <c r="B177">
        <v>92</v>
      </c>
      <c r="C177" s="1">
        <v>42753</v>
      </c>
      <c r="D177" t="s">
        <v>218</v>
      </c>
      <c r="E177" s="1">
        <v>42723</v>
      </c>
      <c r="F177">
        <v>0</v>
      </c>
      <c r="G177" s="1">
        <v>42761</v>
      </c>
      <c r="H177" s="1">
        <v>42744</v>
      </c>
      <c r="I177" t="s">
        <v>16</v>
      </c>
      <c r="J177">
        <v>7.0000000000000007E-2</v>
      </c>
      <c r="K177">
        <v>0</v>
      </c>
      <c r="L177">
        <v>7.0000000000000007E-2</v>
      </c>
      <c r="M177">
        <v>17</v>
      </c>
      <c r="N177">
        <v>1.19</v>
      </c>
      <c r="O177" t="s">
        <v>39</v>
      </c>
    </row>
    <row r="178" spans="1:15" x14ac:dyDescent="0.25">
      <c r="A178" t="s">
        <v>37</v>
      </c>
      <c r="B178">
        <v>93</v>
      </c>
      <c r="C178" s="1">
        <v>42753</v>
      </c>
      <c r="D178" t="s">
        <v>219</v>
      </c>
      <c r="E178" s="1">
        <v>42723</v>
      </c>
      <c r="F178">
        <v>0</v>
      </c>
      <c r="G178" s="1">
        <v>42761</v>
      </c>
      <c r="H178" s="1">
        <v>42744</v>
      </c>
      <c r="I178" t="s">
        <v>16</v>
      </c>
      <c r="J178">
        <v>7.81</v>
      </c>
      <c r="K178">
        <v>0</v>
      </c>
      <c r="L178">
        <v>7.81</v>
      </c>
      <c r="M178">
        <v>17</v>
      </c>
      <c r="N178">
        <v>132.77000000000001</v>
      </c>
      <c r="O178" t="s">
        <v>39</v>
      </c>
    </row>
    <row r="179" spans="1:15" x14ac:dyDescent="0.25">
      <c r="A179" t="s">
        <v>37</v>
      </c>
      <c r="B179">
        <v>98</v>
      </c>
      <c r="C179" s="1">
        <v>42753</v>
      </c>
      <c r="D179" t="s">
        <v>220</v>
      </c>
      <c r="E179" s="1">
        <v>42723</v>
      </c>
      <c r="F179">
        <v>0</v>
      </c>
      <c r="G179" s="1">
        <v>42761</v>
      </c>
      <c r="H179" s="1">
        <v>42744</v>
      </c>
      <c r="I179" t="s">
        <v>16</v>
      </c>
      <c r="J179" s="2">
        <v>2082.0300000000002</v>
      </c>
      <c r="K179">
        <v>375.45</v>
      </c>
      <c r="L179" s="2">
        <v>1706.58</v>
      </c>
      <c r="M179">
        <v>17</v>
      </c>
      <c r="N179" s="2">
        <v>29011.86</v>
      </c>
      <c r="O179" t="s">
        <v>39</v>
      </c>
    </row>
    <row r="180" spans="1:15" x14ac:dyDescent="0.25">
      <c r="A180" t="s">
        <v>37</v>
      </c>
      <c r="B180">
        <v>313</v>
      </c>
      <c r="C180" s="1">
        <v>42760</v>
      </c>
      <c r="D180" t="s">
        <v>221</v>
      </c>
      <c r="E180" s="1">
        <v>42723</v>
      </c>
      <c r="F180">
        <v>0</v>
      </c>
      <c r="G180" s="1">
        <v>42761</v>
      </c>
      <c r="H180" s="1">
        <v>42744</v>
      </c>
      <c r="I180" t="s">
        <v>16</v>
      </c>
      <c r="J180">
        <v>503.73</v>
      </c>
      <c r="K180">
        <v>90.84</v>
      </c>
      <c r="L180">
        <v>412.89</v>
      </c>
      <c r="M180">
        <v>17</v>
      </c>
      <c r="N180" s="2">
        <v>7019.13</v>
      </c>
      <c r="O180" t="s">
        <v>39</v>
      </c>
    </row>
    <row r="181" spans="1:15" x14ac:dyDescent="0.25">
      <c r="A181" t="s">
        <v>37</v>
      </c>
      <c r="B181">
        <v>313</v>
      </c>
      <c r="C181" s="1">
        <v>42760</v>
      </c>
      <c r="D181" t="s">
        <v>221</v>
      </c>
      <c r="E181" s="1">
        <v>42723</v>
      </c>
      <c r="F181">
        <v>0</v>
      </c>
      <c r="G181" s="1">
        <v>42761</v>
      </c>
      <c r="H181" s="1">
        <v>42744</v>
      </c>
      <c r="I181" t="s">
        <v>16</v>
      </c>
      <c r="J181">
        <v>3.04</v>
      </c>
      <c r="K181">
        <v>0</v>
      </c>
      <c r="L181">
        <v>3.04</v>
      </c>
      <c r="M181">
        <v>17</v>
      </c>
      <c r="N181">
        <v>51.68</v>
      </c>
      <c r="O181" t="s">
        <v>39</v>
      </c>
    </row>
    <row r="182" spans="1:15" x14ac:dyDescent="0.25">
      <c r="A182" t="s">
        <v>37</v>
      </c>
      <c r="B182">
        <v>93</v>
      </c>
      <c r="C182" s="1">
        <v>42753</v>
      </c>
      <c r="D182" t="s">
        <v>219</v>
      </c>
      <c r="E182" s="1">
        <v>42723</v>
      </c>
      <c r="F182">
        <v>0</v>
      </c>
      <c r="G182" s="1">
        <v>42761</v>
      </c>
      <c r="H182" s="1">
        <v>42744</v>
      </c>
      <c r="I182" t="s">
        <v>16</v>
      </c>
      <c r="J182">
        <v>300.63</v>
      </c>
      <c r="K182">
        <v>54.21</v>
      </c>
      <c r="L182">
        <v>246.42</v>
      </c>
      <c r="M182">
        <v>17</v>
      </c>
      <c r="N182" s="2">
        <v>4189.1400000000003</v>
      </c>
      <c r="O182" t="s">
        <v>39</v>
      </c>
    </row>
    <row r="183" spans="1:15" x14ac:dyDescent="0.25">
      <c r="A183" t="s">
        <v>37</v>
      </c>
      <c r="B183">
        <v>91</v>
      </c>
      <c r="C183" s="1">
        <v>42753</v>
      </c>
      <c r="D183" t="s">
        <v>222</v>
      </c>
      <c r="E183" s="1">
        <v>42723</v>
      </c>
      <c r="F183">
        <v>0</v>
      </c>
      <c r="G183" s="1">
        <v>42761</v>
      </c>
      <c r="H183" s="1">
        <v>42744</v>
      </c>
      <c r="I183" t="s">
        <v>16</v>
      </c>
      <c r="J183">
        <v>196.3</v>
      </c>
      <c r="K183">
        <v>35.4</v>
      </c>
      <c r="L183">
        <v>160.9</v>
      </c>
      <c r="M183">
        <v>17</v>
      </c>
      <c r="N183" s="2">
        <v>2735.3</v>
      </c>
      <c r="O183" t="s">
        <v>39</v>
      </c>
    </row>
    <row r="184" spans="1:15" x14ac:dyDescent="0.25">
      <c r="A184" t="s">
        <v>37</v>
      </c>
      <c r="B184">
        <v>97</v>
      </c>
      <c r="C184" s="1">
        <v>42753</v>
      </c>
      <c r="D184" t="s">
        <v>223</v>
      </c>
      <c r="E184" s="1">
        <v>42723</v>
      </c>
      <c r="F184">
        <v>0</v>
      </c>
      <c r="G184" s="1">
        <v>42761</v>
      </c>
      <c r="H184" s="1">
        <v>42744</v>
      </c>
      <c r="I184" t="s">
        <v>16</v>
      </c>
      <c r="J184">
        <v>152.97999999999999</v>
      </c>
      <c r="K184">
        <v>18.260000000000002</v>
      </c>
      <c r="L184">
        <v>134.72</v>
      </c>
      <c r="M184">
        <v>17</v>
      </c>
      <c r="N184" s="2">
        <v>2290.2399999999998</v>
      </c>
      <c r="O184" t="s">
        <v>39</v>
      </c>
    </row>
    <row r="185" spans="1:15" x14ac:dyDescent="0.25">
      <c r="A185" t="s">
        <v>37</v>
      </c>
      <c r="B185">
        <v>96</v>
      </c>
      <c r="C185" s="1">
        <v>42753</v>
      </c>
      <c r="D185" t="s">
        <v>224</v>
      </c>
      <c r="E185" s="1">
        <v>42723</v>
      </c>
      <c r="F185">
        <v>0</v>
      </c>
      <c r="G185" s="1">
        <v>42761</v>
      </c>
      <c r="H185" s="1">
        <v>42744</v>
      </c>
      <c r="I185" t="s">
        <v>16</v>
      </c>
      <c r="J185">
        <v>326.56</v>
      </c>
      <c r="K185">
        <v>58.89</v>
      </c>
      <c r="L185">
        <v>267.67</v>
      </c>
      <c r="M185">
        <v>17</v>
      </c>
      <c r="N185" s="2">
        <v>4550.3900000000003</v>
      </c>
      <c r="O185" t="s">
        <v>39</v>
      </c>
    </row>
    <row r="186" spans="1:15" x14ac:dyDescent="0.25">
      <c r="A186" t="s">
        <v>37</v>
      </c>
      <c r="B186">
        <v>92</v>
      </c>
      <c r="C186" s="1">
        <v>42753</v>
      </c>
      <c r="D186" t="s">
        <v>218</v>
      </c>
      <c r="E186" s="1">
        <v>42723</v>
      </c>
      <c r="F186">
        <v>0</v>
      </c>
      <c r="G186" s="1">
        <v>42761</v>
      </c>
      <c r="H186" s="1">
        <v>42744</v>
      </c>
      <c r="I186" t="s">
        <v>16</v>
      </c>
      <c r="J186">
        <v>478.03</v>
      </c>
      <c r="K186">
        <v>86.2</v>
      </c>
      <c r="L186">
        <v>391.83</v>
      </c>
      <c r="M186">
        <v>17</v>
      </c>
      <c r="N186" s="2">
        <v>6661.11</v>
      </c>
      <c r="O186" t="s">
        <v>39</v>
      </c>
    </row>
    <row r="187" spans="1:15" x14ac:dyDescent="0.25">
      <c r="A187" t="s">
        <v>37</v>
      </c>
      <c r="B187">
        <v>97</v>
      </c>
      <c r="C187" s="1">
        <v>42753</v>
      </c>
      <c r="D187" t="s">
        <v>225</v>
      </c>
      <c r="E187" s="1">
        <v>42723</v>
      </c>
      <c r="F187">
        <v>0</v>
      </c>
      <c r="G187" s="1">
        <v>42761</v>
      </c>
      <c r="H187" s="1">
        <v>42744</v>
      </c>
      <c r="I187" t="s">
        <v>16</v>
      </c>
      <c r="J187">
        <v>671.1</v>
      </c>
      <c r="K187">
        <v>121.02</v>
      </c>
      <c r="L187">
        <v>550.08000000000004</v>
      </c>
      <c r="M187">
        <v>17</v>
      </c>
      <c r="N187" s="2">
        <v>9351.36</v>
      </c>
      <c r="O187" t="s">
        <v>39</v>
      </c>
    </row>
    <row r="188" spans="1:15" x14ac:dyDescent="0.25">
      <c r="A188" t="s">
        <v>37</v>
      </c>
      <c r="B188">
        <v>313</v>
      </c>
      <c r="C188" s="1">
        <v>42760</v>
      </c>
      <c r="D188" t="s">
        <v>226</v>
      </c>
      <c r="E188" s="1">
        <v>42723</v>
      </c>
      <c r="F188">
        <v>0</v>
      </c>
      <c r="G188" s="1">
        <v>42761</v>
      </c>
      <c r="H188" s="1">
        <v>42744</v>
      </c>
      <c r="I188" t="s">
        <v>16</v>
      </c>
      <c r="J188">
        <v>440.47</v>
      </c>
      <c r="K188">
        <v>79.430000000000007</v>
      </c>
      <c r="L188">
        <v>361.04</v>
      </c>
      <c r="M188">
        <v>17</v>
      </c>
      <c r="N188" s="2">
        <v>6137.68</v>
      </c>
      <c r="O188" t="s">
        <v>39</v>
      </c>
    </row>
    <row r="189" spans="1:15" x14ac:dyDescent="0.25">
      <c r="A189" t="s">
        <v>37</v>
      </c>
      <c r="B189">
        <v>96</v>
      </c>
      <c r="C189" s="1">
        <v>42753</v>
      </c>
      <c r="D189" t="s">
        <v>217</v>
      </c>
      <c r="E189" s="1">
        <v>42723</v>
      </c>
      <c r="F189">
        <v>0</v>
      </c>
      <c r="G189" s="1">
        <v>42761</v>
      </c>
      <c r="H189" s="1">
        <v>42744</v>
      </c>
      <c r="I189" t="s">
        <v>16</v>
      </c>
      <c r="J189">
        <v>258.43</v>
      </c>
      <c r="K189">
        <v>46.6</v>
      </c>
      <c r="L189">
        <v>211.83</v>
      </c>
      <c r="M189">
        <v>17</v>
      </c>
      <c r="N189" s="2">
        <v>3601.11</v>
      </c>
      <c r="O189" t="s">
        <v>39</v>
      </c>
    </row>
    <row r="190" spans="1:15" x14ac:dyDescent="0.25">
      <c r="A190" t="s">
        <v>183</v>
      </c>
      <c r="B190">
        <v>1340</v>
      </c>
      <c r="C190" s="1">
        <v>42818</v>
      </c>
      <c r="D190" t="s">
        <v>227</v>
      </c>
      <c r="E190" s="1">
        <v>42774</v>
      </c>
      <c r="F190">
        <v>0</v>
      </c>
      <c r="G190" s="1">
        <v>42825</v>
      </c>
      <c r="H190" s="1">
        <v>42808</v>
      </c>
      <c r="I190" t="s">
        <v>16</v>
      </c>
      <c r="J190" s="2">
        <v>18967.13</v>
      </c>
      <c r="K190">
        <v>0</v>
      </c>
      <c r="L190" s="2">
        <v>18967.13</v>
      </c>
      <c r="M190">
        <v>17</v>
      </c>
      <c r="N190" s="2">
        <v>322441.21000000002</v>
      </c>
      <c r="O190" t="s">
        <v>168</v>
      </c>
    </row>
    <row r="191" spans="1:15" x14ac:dyDescent="0.25">
      <c r="A191" t="s">
        <v>228</v>
      </c>
      <c r="B191">
        <v>621</v>
      </c>
      <c r="C191" s="1">
        <v>42775</v>
      </c>
      <c r="D191" t="str">
        <f>"220"</f>
        <v>220</v>
      </c>
      <c r="E191" s="1">
        <v>42732</v>
      </c>
      <c r="F191">
        <v>0</v>
      </c>
      <c r="G191" s="1">
        <v>42780</v>
      </c>
      <c r="H191" s="1">
        <v>42764</v>
      </c>
      <c r="I191" t="s">
        <v>16</v>
      </c>
      <c r="J191">
        <v>828</v>
      </c>
      <c r="K191">
        <v>149.31</v>
      </c>
      <c r="L191">
        <v>678.69</v>
      </c>
      <c r="M191">
        <v>16</v>
      </c>
      <c r="N191" s="2">
        <v>10859.04</v>
      </c>
      <c r="O191" t="s">
        <v>229</v>
      </c>
    </row>
    <row r="192" spans="1:15" x14ac:dyDescent="0.25">
      <c r="A192" t="s">
        <v>160</v>
      </c>
      <c r="B192">
        <v>7</v>
      </c>
      <c r="C192" s="1">
        <v>42753</v>
      </c>
      <c r="D192" t="str">
        <f>"004701761911"</f>
        <v>004701761911</v>
      </c>
      <c r="E192" s="1">
        <v>42724</v>
      </c>
      <c r="F192">
        <v>0</v>
      </c>
      <c r="G192" s="1">
        <v>42755</v>
      </c>
      <c r="H192" s="1">
        <v>42739</v>
      </c>
      <c r="I192" t="s">
        <v>16</v>
      </c>
      <c r="J192">
        <v>28.06</v>
      </c>
      <c r="K192">
        <v>5.0599999999999996</v>
      </c>
      <c r="L192">
        <v>23</v>
      </c>
      <c r="M192">
        <v>16</v>
      </c>
      <c r="N192">
        <v>368</v>
      </c>
      <c r="O192" t="s">
        <v>63</v>
      </c>
    </row>
    <row r="193" spans="1:15" x14ac:dyDescent="0.25">
      <c r="A193" t="s">
        <v>139</v>
      </c>
      <c r="B193">
        <v>622</v>
      </c>
      <c r="C193" s="1">
        <v>42775</v>
      </c>
      <c r="D193" t="s">
        <v>230</v>
      </c>
      <c r="E193" s="1">
        <v>42733</v>
      </c>
      <c r="F193">
        <v>0</v>
      </c>
      <c r="G193" s="1">
        <v>42780</v>
      </c>
      <c r="H193" s="1">
        <v>42764</v>
      </c>
      <c r="I193" t="s">
        <v>16</v>
      </c>
      <c r="J193">
        <v>199.99</v>
      </c>
      <c r="K193">
        <v>36.06</v>
      </c>
      <c r="L193">
        <v>163.93</v>
      </c>
      <c r="M193">
        <v>16</v>
      </c>
      <c r="N193" s="2">
        <v>2622.88</v>
      </c>
      <c r="O193" t="s">
        <v>97</v>
      </c>
    </row>
    <row r="194" spans="1:15" x14ac:dyDescent="0.25">
      <c r="A194" t="s">
        <v>139</v>
      </c>
      <c r="B194">
        <v>623</v>
      </c>
      <c r="C194" s="1">
        <v>42775</v>
      </c>
      <c r="D194" t="s">
        <v>231</v>
      </c>
      <c r="E194" s="1">
        <v>42733</v>
      </c>
      <c r="F194">
        <v>0</v>
      </c>
      <c r="G194" s="1">
        <v>42780</v>
      </c>
      <c r="H194" s="1">
        <v>42764</v>
      </c>
      <c r="I194" t="s">
        <v>16</v>
      </c>
      <c r="J194">
        <v>671.01</v>
      </c>
      <c r="K194">
        <v>121</v>
      </c>
      <c r="L194">
        <v>550.01</v>
      </c>
      <c r="M194">
        <v>16</v>
      </c>
      <c r="N194" s="2">
        <v>8800.16</v>
      </c>
      <c r="O194" t="s">
        <v>97</v>
      </c>
    </row>
    <row r="195" spans="1:15" x14ac:dyDescent="0.25">
      <c r="A195" t="s">
        <v>232</v>
      </c>
      <c r="B195">
        <v>1303</v>
      </c>
      <c r="C195" s="1">
        <v>42814</v>
      </c>
      <c r="D195" t="s">
        <v>233</v>
      </c>
      <c r="E195" s="1">
        <v>42772</v>
      </c>
      <c r="F195">
        <v>0</v>
      </c>
      <c r="G195" s="1">
        <v>42817</v>
      </c>
      <c r="H195" s="1">
        <v>42802</v>
      </c>
      <c r="I195" t="s">
        <v>16</v>
      </c>
      <c r="J195">
        <v>250</v>
      </c>
      <c r="K195">
        <v>18.03</v>
      </c>
      <c r="L195">
        <v>231.97</v>
      </c>
      <c r="M195">
        <v>15</v>
      </c>
      <c r="N195" s="2">
        <v>3479.55</v>
      </c>
      <c r="O195" t="s">
        <v>234</v>
      </c>
    </row>
    <row r="196" spans="1:15" x14ac:dyDescent="0.25">
      <c r="A196" t="s">
        <v>235</v>
      </c>
      <c r="B196">
        <v>1317</v>
      </c>
      <c r="C196" s="1">
        <v>42816</v>
      </c>
      <c r="D196" t="str">
        <f>"57"</f>
        <v>57</v>
      </c>
      <c r="E196" s="1">
        <v>42766</v>
      </c>
      <c r="F196">
        <v>0</v>
      </c>
      <c r="G196" s="1">
        <v>42817</v>
      </c>
      <c r="H196" s="1">
        <v>42803</v>
      </c>
      <c r="I196" t="s">
        <v>16</v>
      </c>
      <c r="J196">
        <v>96.38</v>
      </c>
      <c r="K196">
        <v>17.38</v>
      </c>
      <c r="L196">
        <v>79</v>
      </c>
      <c r="M196">
        <v>14</v>
      </c>
      <c r="N196" s="2">
        <v>1106</v>
      </c>
      <c r="O196" t="s">
        <v>20</v>
      </c>
    </row>
    <row r="197" spans="1:15" x14ac:dyDescent="0.25">
      <c r="A197" t="s">
        <v>235</v>
      </c>
      <c r="B197">
        <v>1318</v>
      </c>
      <c r="C197" s="1">
        <v>42816</v>
      </c>
      <c r="D197" t="str">
        <f>"58"</f>
        <v>58</v>
      </c>
      <c r="E197" s="1">
        <v>42766</v>
      </c>
      <c r="F197">
        <v>0</v>
      </c>
      <c r="G197" s="1">
        <v>42817</v>
      </c>
      <c r="H197" s="1">
        <v>42803</v>
      </c>
      <c r="I197" t="s">
        <v>16</v>
      </c>
      <c r="J197">
        <v>972.34</v>
      </c>
      <c r="K197">
        <v>175.34</v>
      </c>
      <c r="L197">
        <v>797</v>
      </c>
      <c r="M197">
        <v>14</v>
      </c>
      <c r="N197" s="2">
        <v>11158</v>
      </c>
      <c r="O197" t="s">
        <v>20</v>
      </c>
    </row>
    <row r="198" spans="1:15" x14ac:dyDescent="0.25">
      <c r="A198" t="s">
        <v>236</v>
      </c>
      <c r="B198">
        <v>1304</v>
      </c>
      <c r="C198" s="1">
        <v>42814</v>
      </c>
      <c r="D198" t="str">
        <f>"07"</f>
        <v>07</v>
      </c>
      <c r="E198" s="1">
        <v>42773</v>
      </c>
      <c r="F198">
        <v>0</v>
      </c>
      <c r="G198" s="1">
        <v>42817</v>
      </c>
      <c r="H198" s="1">
        <v>42804</v>
      </c>
      <c r="I198" t="s">
        <v>16</v>
      </c>
      <c r="J198">
        <v>483.12</v>
      </c>
      <c r="K198">
        <v>87.12</v>
      </c>
      <c r="L198">
        <v>396</v>
      </c>
      <c r="M198">
        <v>13</v>
      </c>
      <c r="N198" s="2">
        <v>5148</v>
      </c>
      <c r="O198" t="s">
        <v>237</v>
      </c>
    </row>
    <row r="199" spans="1:15" x14ac:dyDescent="0.25">
      <c r="A199" t="s">
        <v>15</v>
      </c>
      <c r="B199">
        <v>593</v>
      </c>
      <c r="C199" s="1">
        <v>42774</v>
      </c>
      <c r="D199" t="s">
        <v>238</v>
      </c>
      <c r="E199" s="1">
        <v>42704</v>
      </c>
      <c r="F199">
        <v>0</v>
      </c>
      <c r="G199" s="1">
        <v>42774</v>
      </c>
      <c r="H199" s="1">
        <v>42761</v>
      </c>
      <c r="I199" t="s">
        <v>16</v>
      </c>
      <c r="J199" s="2">
        <v>45427.44</v>
      </c>
      <c r="K199" s="2">
        <v>4129.7700000000004</v>
      </c>
      <c r="L199" s="2">
        <v>41297.67</v>
      </c>
      <c r="M199">
        <v>13</v>
      </c>
      <c r="N199" s="2">
        <v>536869.71</v>
      </c>
      <c r="O199" t="s">
        <v>20</v>
      </c>
    </row>
    <row r="200" spans="1:15" x14ac:dyDescent="0.25">
      <c r="A200" t="s">
        <v>15</v>
      </c>
      <c r="B200">
        <v>593</v>
      </c>
      <c r="C200" s="1">
        <v>42774</v>
      </c>
      <c r="D200" t="s">
        <v>239</v>
      </c>
      <c r="E200" s="1">
        <v>42704</v>
      </c>
      <c r="F200">
        <v>0</v>
      </c>
      <c r="G200" s="1">
        <v>42774</v>
      </c>
      <c r="H200" s="1">
        <v>42761</v>
      </c>
      <c r="I200" t="s">
        <v>16</v>
      </c>
      <c r="J200" s="2">
        <v>3843.24</v>
      </c>
      <c r="K200">
        <v>349.39</v>
      </c>
      <c r="L200" s="2">
        <v>3493.85</v>
      </c>
      <c r="M200">
        <v>13</v>
      </c>
      <c r="N200" s="2">
        <v>45420.05</v>
      </c>
      <c r="O200" t="s">
        <v>20</v>
      </c>
    </row>
    <row r="201" spans="1:15" x14ac:dyDescent="0.25">
      <c r="A201" t="s">
        <v>15</v>
      </c>
      <c r="B201">
        <v>594</v>
      </c>
      <c r="C201" s="1">
        <v>42774</v>
      </c>
      <c r="D201" t="s">
        <v>238</v>
      </c>
      <c r="E201" s="1">
        <v>42704</v>
      </c>
      <c r="F201">
        <v>0</v>
      </c>
      <c r="G201" s="1">
        <v>42774</v>
      </c>
      <c r="H201" s="1">
        <v>42761</v>
      </c>
      <c r="I201" t="s">
        <v>16</v>
      </c>
      <c r="J201" s="2">
        <v>5050.7700000000004</v>
      </c>
      <c r="K201">
        <v>459.16</v>
      </c>
      <c r="L201" s="2">
        <v>4591.6099999999997</v>
      </c>
      <c r="M201">
        <v>13</v>
      </c>
      <c r="N201" s="2">
        <v>59690.93</v>
      </c>
      <c r="O201" t="s">
        <v>20</v>
      </c>
    </row>
    <row r="202" spans="1:15" x14ac:dyDescent="0.25">
      <c r="A202" t="s">
        <v>240</v>
      </c>
      <c r="B202">
        <v>1025</v>
      </c>
      <c r="C202" s="1">
        <v>42800</v>
      </c>
      <c r="D202" t="s">
        <v>241</v>
      </c>
      <c r="E202" s="1">
        <v>42760</v>
      </c>
      <c r="F202">
        <v>0</v>
      </c>
      <c r="G202" s="1">
        <v>42803</v>
      </c>
      <c r="H202" s="1">
        <v>42791</v>
      </c>
      <c r="I202" t="s">
        <v>16</v>
      </c>
      <c r="J202" s="2">
        <v>1928.16</v>
      </c>
      <c r="K202">
        <v>0</v>
      </c>
      <c r="L202" s="2">
        <v>1928.16</v>
      </c>
      <c r="M202">
        <v>12</v>
      </c>
      <c r="N202" s="2">
        <v>23137.919999999998</v>
      </c>
      <c r="O202" t="s">
        <v>97</v>
      </c>
    </row>
    <row r="203" spans="1:15" x14ac:dyDescent="0.25">
      <c r="A203" t="s">
        <v>242</v>
      </c>
      <c r="B203">
        <v>1070</v>
      </c>
      <c r="C203" s="1">
        <v>42807</v>
      </c>
      <c r="D203" t="str">
        <f>"19"</f>
        <v>19</v>
      </c>
      <c r="E203" s="1">
        <v>42766</v>
      </c>
      <c r="F203">
        <v>0</v>
      </c>
      <c r="G203" s="1">
        <v>42807</v>
      </c>
      <c r="H203" s="1">
        <v>42796</v>
      </c>
      <c r="I203" t="s">
        <v>16</v>
      </c>
      <c r="J203" s="2">
        <v>80800.62</v>
      </c>
      <c r="K203" s="2">
        <v>7345.51</v>
      </c>
      <c r="L203" s="2">
        <v>73455.11</v>
      </c>
      <c r="M203">
        <v>11</v>
      </c>
      <c r="N203" s="2">
        <v>808006.21</v>
      </c>
      <c r="O203" t="s">
        <v>97</v>
      </c>
    </row>
    <row r="204" spans="1:15" x14ac:dyDescent="0.25">
      <c r="A204" t="s">
        <v>242</v>
      </c>
      <c r="B204">
        <v>1069</v>
      </c>
      <c r="C204" s="1">
        <v>42807</v>
      </c>
      <c r="D204" t="str">
        <f>"19"</f>
        <v>19</v>
      </c>
      <c r="E204" s="1">
        <v>42766</v>
      </c>
      <c r="F204">
        <v>0</v>
      </c>
      <c r="G204" s="1">
        <v>42807</v>
      </c>
      <c r="H204" s="1">
        <v>42796</v>
      </c>
      <c r="I204" t="s">
        <v>16</v>
      </c>
      <c r="J204" s="2">
        <v>119482.68</v>
      </c>
      <c r="K204" s="2">
        <v>10862.06</v>
      </c>
      <c r="L204" s="2">
        <v>108620.62</v>
      </c>
      <c r="M204">
        <v>11</v>
      </c>
      <c r="N204" s="2">
        <v>1194826.82</v>
      </c>
      <c r="O204" t="s">
        <v>97</v>
      </c>
    </row>
    <row r="205" spans="1:15" x14ac:dyDescent="0.25">
      <c r="A205" t="s">
        <v>243</v>
      </c>
      <c r="B205">
        <v>591</v>
      </c>
      <c r="C205" s="1">
        <v>42774</v>
      </c>
      <c r="D205" t="s">
        <v>244</v>
      </c>
      <c r="E205" s="1">
        <v>42733</v>
      </c>
      <c r="F205">
        <v>0</v>
      </c>
      <c r="G205" s="1">
        <v>42774</v>
      </c>
      <c r="H205" s="1">
        <v>42763</v>
      </c>
      <c r="I205" t="s">
        <v>16</v>
      </c>
      <c r="J205" s="2">
        <v>92756.51</v>
      </c>
      <c r="K205">
        <v>0</v>
      </c>
      <c r="L205" s="2">
        <v>92756.51</v>
      </c>
      <c r="M205">
        <v>11</v>
      </c>
      <c r="N205" s="2">
        <v>1020321.61</v>
      </c>
      <c r="O205" t="s">
        <v>245</v>
      </c>
    </row>
    <row r="206" spans="1:15" x14ac:dyDescent="0.25">
      <c r="A206" t="s">
        <v>160</v>
      </c>
      <c r="B206">
        <v>684</v>
      </c>
      <c r="C206" s="1">
        <v>42786</v>
      </c>
      <c r="D206" t="str">
        <f>"004800154532"</f>
        <v>004800154532</v>
      </c>
      <c r="E206" s="1">
        <v>42761</v>
      </c>
      <c r="F206">
        <v>0</v>
      </c>
      <c r="G206" s="1">
        <v>42786</v>
      </c>
      <c r="H206" s="1">
        <v>42776</v>
      </c>
      <c r="I206" t="s">
        <v>16</v>
      </c>
      <c r="J206">
        <v>39.590000000000003</v>
      </c>
      <c r="K206">
        <v>7.14</v>
      </c>
      <c r="L206">
        <v>32.450000000000003</v>
      </c>
      <c r="M206">
        <v>10</v>
      </c>
      <c r="N206">
        <v>324.5</v>
      </c>
      <c r="O206" t="s">
        <v>63</v>
      </c>
    </row>
    <row r="207" spans="1:15" x14ac:dyDescent="0.25">
      <c r="A207" t="s">
        <v>246</v>
      </c>
      <c r="B207">
        <v>554</v>
      </c>
      <c r="C207" s="1">
        <v>42772</v>
      </c>
      <c r="D207" t="str">
        <f>"1630064617"</f>
        <v>1630064617</v>
      </c>
      <c r="E207" s="1">
        <v>42735</v>
      </c>
      <c r="F207">
        <v>0</v>
      </c>
      <c r="G207" s="1">
        <v>42772</v>
      </c>
      <c r="H207" s="1">
        <v>42765</v>
      </c>
      <c r="I207" t="s">
        <v>16</v>
      </c>
      <c r="J207" s="2">
        <v>7687.44</v>
      </c>
      <c r="K207" s="2">
        <v>1386.26</v>
      </c>
      <c r="L207" s="2">
        <v>6301.18</v>
      </c>
      <c r="M207">
        <v>7</v>
      </c>
      <c r="N207" s="2">
        <v>44108.26</v>
      </c>
      <c r="O207" t="s">
        <v>23</v>
      </c>
    </row>
    <row r="208" spans="1:15" x14ac:dyDescent="0.25">
      <c r="A208" t="s">
        <v>44</v>
      </c>
      <c r="B208">
        <v>1026</v>
      </c>
      <c r="C208" s="1">
        <v>42800</v>
      </c>
      <c r="D208" s="3" t="s">
        <v>359</v>
      </c>
      <c r="E208" s="1">
        <v>42763</v>
      </c>
      <c r="F208">
        <v>0</v>
      </c>
      <c r="G208" s="1">
        <v>42803</v>
      </c>
      <c r="H208" s="1">
        <v>42796</v>
      </c>
      <c r="I208" t="s">
        <v>16</v>
      </c>
      <c r="J208" s="2">
        <v>4704.71</v>
      </c>
      <c r="K208">
        <v>0</v>
      </c>
      <c r="L208" s="2">
        <v>4704.71</v>
      </c>
      <c r="M208">
        <v>7</v>
      </c>
      <c r="N208" s="2">
        <v>32932.97</v>
      </c>
      <c r="O208" t="s">
        <v>39</v>
      </c>
    </row>
    <row r="209" spans="1:15" x14ac:dyDescent="0.25">
      <c r="A209" t="s">
        <v>183</v>
      </c>
      <c r="B209">
        <v>1341</v>
      </c>
      <c r="C209" s="1">
        <v>42818</v>
      </c>
      <c r="D209" t="s">
        <v>247</v>
      </c>
      <c r="E209" s="1">
        <v>42788</v>
      </c>
      <c r="F209">
        <v>0</v>
      </c>
      <c r="G209" s="1">
        <v>42825</v>
      </c>
      <c r="H209" s="1">
        <v>42818</v>
      </c>
      <c r="I209" t="s">
        <v>16</v>
      </c>
      <c r="J209" s="2">
        <v>24126.28</v>
      </c>
      <c r="K209">
        <v>0</v>
      </c>
      <c r="L209" s="2">
        <v>24126.28</v>
      </c>
      <c r="M209">
        <v>7</v>
      </c>
      <c r="N209" s="2">
        <v>168883.96</v>
      </c>
      <c r="O209" t="s">
        <v>168</v>
      </c>
    </row>
    <row r="210" spans="1:15" x14ac:dyDescent="0.25">
      <c r="A210" t="s">
        <v>248</v>
      </c>
      <c r="B210">
        <v>1028</v>
      </c>
      <c r="C210" s="1">
        <v>42800</v>
      </c>
      <c r="D210" t="s">
        <v>249</v>
      </c>
      <c r="E210" s="1">
        <v>42758</v>
      </c>
      <c r="F210">
        <v>0</v>
      </c>
      <c r="G210" s="1">
        <v>42803</v>
      </c>
      <c r="H210" s="1">
        <v>42796</v>
      </c>
      <c r="I210" t="s">
        <v>16</v>
      </c>
      <c r="J210" s="2">
        <v>1264.04</v>
      </c>
      <c r="K210">
        <v>0</v>
      </c>
      <c r="L210" s="2">
        <v>1264.04</v>
      </c>
      <c r="M210">
        <v>7</v>
      </c>
      <c r="N210" s="2">
        <v>8848.2800000000007</v>
      </c>
      <c r="O210" t="s">
        <v>17</v>
      </c>
    </row>
    <row r="211" spans="1:15" x14ac:dyDescent="0.25">
      <c r="A211" t="s">
        <v>248</v>
      </c>
      <c r="B211">
        <v>1027</v>
      </c>
      <c r="C211" s="1">
        <v>42800</v>
      </c>
      <c r="D211" t="s">
        <v>249</v>
      </c>
      <c r="E211" s="1">
        <v>42758</v>
      </c>
      <c r="F211">
        <v>0</v>
      </c>
      <c r="G211" s="1">
        <v>42803</v>
      </c>
      <c r="H211" s="1">
        <v>42796</v>
      </c>
      <c r="I211" t="s">
        <v>16</v>
      </c>
      <c r="J211" s="2">
        <v>3440.67</v>
      </c>
      <c r="K211">
        <v>0</v>
      </c>
      <c r="L211" s="2">
        <v>3440.67</v>
      </c>
      <c r="M211">
        <v>7</v>
      </c>
      <c r="N211" s="2">
        <v>24084.69</v>
      </c>
      <c r="O211" t="s">
        <v>17</v>
      </c>
    </row>
    <row r="212" spans="1:15" x14ac:dyDescent="0.25">
      <c r="A212" t="s">
        <v>62</v>
      </c>
      <c r="B212">
        <v>1016</v>
      </c>
      <c r="C212" s="1">
        <v>42800</v>
      </c>
      <c r="D212" t="str">
        <f>"3"</f>
        <v>3</v>
      </c>
      <c r="E212" s="1">
        <v>42780</v>
      </c>
      <c r="F212">
        <v>0</v>
      </c>
      <c r="G212" s="1">
        <v>42816</v>
      </c>
      <c r="H212" s="1">
        <v>42810</v>
      </c>
      <c r="I212" t="s">
        <v>16</v>
      </c>
      <c r="J212" s="2">
        <v>1470.8</v>
      </c>
      <c r="K212">
        <v>0</v>
      </c>
      <c r="L212" s="2">
        <v>1470.8</v>
      </c>
      <c r="M212">
        <v>6</v>
      </c>
      <c r="N212" s="2">
        <v>8824.7999999999993</v>
      </c>
      <c r="O212" t="s">
        <v>36</v>
      </c>
    </row>
    <row r="213" spans="1:15" x14ac:dyDescent="0.25">
      <c r="A213" t="s">
        <v>24</v>
      </c>
      <c r="B213">
        <v>432</v>
      </c>
      <c r="C213" s="1">
        <v>42768</v>
      </c>
      <c r="D213" t="str">
        <f>"42151"</f>
        <v>42151</v>
      </c>
      <c r="E213" s="1">
        <v>42670</v>
      </c>
      <c r="F213">
        <v>0</v>
      </c>
      <c r="G213" s="1">
        <v>42772</v>
      </c>
      <c r="H213" s="1">
        <v>42766</v>
      </c>
      <c r="I213" t="s">
        <v>16</v>
      </c>
      <c r="J213">
        <v>55.58</v>
      </c>
      <c r="K213">
        <v>5.05</v>
      </c>
      <c r="L213">
        <v>50.53</v>
      </c>
      <c r="M213">
        <v>6</v>
      </c>
      <c r="N213">
        <v>303.18</v>
      </c>
      <c r="O213" t="s">
        <v>25</v>
      </c>
    </row>
    <row r="214" spans="1:15" x14ac:dyDescent="0.25">
      <c r="A214" t="s">
        <v>242</v>
      </c>
      <c r="B214">
        <v>634</v>
      </c>
      <c r="C214" s="1">
        <v>42777</v>
      </c>
      <c r="D214" t="str">
        <f>"472"</f>
        <v>472</v>
      </c>
      <c r="E214" s="1">
        <v>42735</v>
      </c>
      <c r="F214">
        <v>0</v>
      </c>
      <c r="G214" s="1">
        <v>42780</v>
      </c>
      <c r="H214" s="1">
        <v>42775</v>
      </c>
      <c r="I214" t="s">
        <v>16</v>
      </c>
      <c r="J214" s="2">
        <v>200283.3</v>
      </c>
      <c r="K214" s="2">
        <v>18207.57</v>
      </c>
      <c r="L214" s="2">
        <v>182075.73</v>
      </c>
      <c r="M214">
        <v>5</v>
      </c>
      <c r="N214" s="2">
        <v>910378.65</v>
      </c>
      <c r="O214" t="s">
        <v>20</v>
      </c>
    </row>
    <row r="215" spans="1:15" x14ac:dyDescent="0.25">
      <c r="A215" t="s">
        <v>56</v>
      </c>
      <c r="B215">
        <v>984</v>
      </c>
      <c r="C215" s="1">
        <v>42796</v>
      </c>
      <c r="D215" t="s">
        <v>250</v>
      </c>
      <c r="E215" s="1">
        <v>42731</v>
      </c>
      <c r="F215">
        <v>0</v>
      </c>
      <c r="G215" s="1">
        <v>42796</v>
      </c>
      <c r="H215" s="1">
        <v>42791</v>
      </c>
      <c r="I215" t="s">
        <v>16</v>
      </c>
      <c r="J215">
        <v>162.69999999999999</v>
      </c>
      <c r="K215">
        <v>7.75</v>
      </c>
      <c r="L215">
        <v>154.94999999999999</v>
      </c>
      <c r="M215">
        <v>5</v>
      </c>
      <c r="N215">
        <v>774.75</v>
      </c>
      <c r="O215" t="s">
        <v>58</v>
      </c>
    </row>
    <row r="216" spans="1:15" x14ac:dyDescent="0.25">
      <c r="A216" t="s">
        <v>251</v>
      </c>
      <c r="B216">
        <v>1321</v>
      </c>
      <c r="C216" s="1">
        <v>42816</v>
      </c>
      <c r="D216" t="s">
        <v>252</v>
      </c>
      <c r="E216" s="1">
        <v>42766</v>
      </c>
      <c r="F216">
        <v>0</v>
      </c>
      <c r="G216" s="1">
        <v>42817</v>
      </c>
      <c r="H216" s="1">
        <v>42813</v>
      </c>
      <c r="I216" t="s">
        <v>16</v>
      </c>
      <c r="J216">
        <v>398</v>
      </c>
      <c r="K216">
        <v>15.31</v>
      </c>
      <c r="L216">
        <v>382.69</v>
      </c>
      <c r="M216">
        <v>4</v>
      </c>
      <c r="N216" s="2">
        <v>1530.76</v>
      </c>
      <c r="O216" t="s">
        <v>253</v>
      </c>
    </row>
    <row r="217" spans="1:15" x14ac:dyDescent="0.25">
      <c r="A217" t="s">
        <v>192</v>
      </c>
      <c r="B217">
        <v>677</v>
      </c>
      <c r="C217" s="1">
        <v>42786</v>
      </c>
      <c r="D217" t="s">
        <v>254</v>
      </c>
      <c r="E217" s="1">
        <v>42751</v>
      </c>
      <c r="F217">
        <v>0</v>
      </c>
      <c r="G217" s="1">
        <v>42786</v>
      </c>
      <c r="H217" s="1">
        <v>42782</v>
      </c>
      <c r="I217" t="s">
        <v>16</v>
      </c>
      <c r="J217" s="2">
        <v>15041.49</v>
      </c>
      <c r="K217" s="2">
        <v>2712.4</v>
      </c>
      <c r="L217" s="2">
        <v>12329.09</v>
      </c>
      <c r="M217">
        <v>4</v>
      </c>
      <c r="N217" s="2">
        <v>49316.36</v>
      </c>
      <c r="O217" t="s">
        <v>255</v>
      </c>
    </row>
    <row r="218" spans="1:15" x14ac:dyDescent="0.25">
      <c r="A218" t="s">
        <v>192</v>
      </c>
      <c r="B218">
        <v>679</v>
      </c>
      <c r="C218" s="1">
        <v>42786</v>
      </c>
      <c r="D218" t="s">
        <v>256</v>
      </c>
      <c r="E218" s="1">
        <v>42751</v>
      </c>
      <c r="F218">
        <v>0</v>
      </c>
      <c r="G218" s="1">
        <v>42786</v>
      </c>
      <c r="H218" s="1">
        <v>42782</v>
      </c>
      <c r="I218" t="s">
        <v>16</v>
      </c>
      <c r="J218">
        <v>671.96</v>
      </c>
      <c r="K218">
        <v>121.17</v>
      </c>
      <c r="L218">
        <v>550.79</v>
      </c>
      <c r="M218">
        <v>4</v>
      </c>
      <c r="N218" s="2">
        <v>2203.16</v>
      </c>
      <c r="O218" t="s">
        <v>255</v>
      </c>
    </row>
    <row r="219" spans="1:15" x14ac:dyDescent="0.25">
      <c r="A219" t="s">
        <v>192</v>
      </c>
      <c r="B219">
        <v>676</v>
      </c>
      <c r="C219" s="1">
        <v>42786</v>
      </c>
      <c r="D219" t="s">
        <v>257</v>
      </c>
      <c r="E219" s="1">
        <v>42751</v>
      </c>
      <c r="F219">
        <v>0</v>
      </c>
      <c r="G219" s="1">
        <v>42786</v>
      </c>
      <c r="H219" s="1">
        <v>42782</v>
      </c>
      <c r="I219" t="s">
        <v>16</v>
      </c>
      <c r="J219">
        <v>601.64</v>
      </c>
      <c r="K219">
        <v>108.49</v>
      </c>
      <c r="L219">
        <v>493.15</v>
      </c>
      <c r="M219">
        <v>4</v>
      </c>
      <c r="N219" s="2">
        <v>1972.6</v>
      </c>
      <c r="O219" t="s">
        <v>255</v>
      </c>
    </row>
    <row r="220" spans="1:15" x14ac:dyDescent="0.25">
      <c r="A220" t="s">
        <v>192</v>
      </c>
      <c r="B220">
        <v>678</v>
      </c>
      <c r="C220" s="1">
        <v>42786</v>
      </c>
      <c r="D220" t="s">
        <v>256</v>
      </c>
      <c r="E220" s="1">
        <v>42751</v>
      </c>
      <c r="F220">
        <v>0</v>
      </c>
      <c r="G220" s="1">
        <v>42786</v>
      </c>
      <c r="H220" s="1">
        <v>42782</v>
      </c>
      <c r="I220" t="s">
        <v>16</v>
      </c>
      <c r="J220">
        <v>173</v>
      </c>
      <c r="K220">
        <v>31.2</v>
      </c>
      <c r="L220">
        <v>141.80000000000001</v>
      </c>
      <c r="M220">
        <v>4</v>
      </c>
      <c r="N220">
        <v>567.20000000000005</v>
      </c>
      <c r="O220" t="s">
        <v>255</v>
      </c>
    </row>
    <row r="221" spans="1:15" x14ac:dyDescent="0.25">
      <c r="A221" t="s">
        <v>192</v>
      </c>
      <c r="B221">
        <v>675</v>
      </c>
      <c r="C221" s="1">
        <v>42786</v>
      </c>
      <c r="D221" t="s">
        <v>258</v>
      </c>
      <c r="E221" s="1">
        <v>42751</v>
      </c>
      <c r="F221">
        <v>0</v>
      </c>
      <c r="G221" s="1">
        <v>42786</v>
      </c>
      <c r="H221" s="1">
        <v>42782</v>
      </c>
      <c r="I221" t="s">
        <v>16</v>
      </c>
      <c r="J221">
        <v>575.47</v>
      </c>
      <c r="K221">
        <v>103.77</v>
      </c>
      <c r="L221">
        <v>471.7</v>
      </c>
      <c r="M221">
        <v>4</v>
      </c>
      <c r="N221" s="2">
        <v>1886.8</v>
      </c>
      <c r="O221" t="s">
        <v>255</v>
      </c>
    </row>
    <row r="222" spans="1:15" x14ac:dyDescent="0.25">
      <c r="A222" t="s">
        <v>209</v>
      </c>
      <c r="B222">
        <v>27</v>
      </c>
      <c r="C222" s="1">
        <v>42753</v>
      </c>
      <c r="D222" t="s">
        <v>259</v>
      </c>
      <c r="E222" s="1">
        <v>42719</v>
      </c>
      <c r="F222">
        <v>0</v>
      </c>
      <c r="G222" s="1">
        <v>42753</v>
      </c>
      <c r="H222" s="1">
        <v>42753</v>
      </c>
      <c r="I222" t="s">
        <v>16</v>
      </c>
      <c r="J222">
        <v>0.13</v>
      </c>
      <c r="K222">
        <v>0.02</v>
      </c>
      <c r="L222">
        <v>0.11</v>
      </c>
      <c r="M222">
        <v>0</v>
      </c>
      <c r="N222">
        <v>0</v>
      </c>
      <c r="O222" t="s">
        <v>145</v>
      </c>
    </row>
    <row r="223" spans="1:15" x14ac:dyDescent="0.25">
      <c r="A223" t="s">
        <v>209</v>
      </c>
      <c r="B223">
        <v>24</v>
      </c>
      <c r="C223" s="1">
        <v>42753</v>
      </c>
      <c r="D223" t="s">
        <v>259</v>
      </c>
      <c r="E223" s="1">
        <v>42719</v>
      </c>
      <c r="F223">
        <v>0</v>
      </c>
      <c r="G223" s="1">
        <v>42753</v>
      </c>
      <c r="H223" s="1">
        <v>42753</v>
      </c>
      <c r="I223" t="s">
        <v>16</v>
      </c>
      <c r="J223">
        <v>1.77</v>
      </c>
      <c r="K223">
        <v>0.32</v>
      </c>
      <c r="L223">
        <v>1.45</v>
      </c>
      <c r="M223">
        <v>0</v>
      </c>
      <c r="N223">
        <v>0</v>
      </c>
      <c r="O223" t="s">
        <v>145</v>
      </c>
    </row>
    <row r="224" spans="1:15" x14ac:dyDescent="0.25">
      <c r="A224" t="s">
        <v>209</v>
      </c>
      <c r="B224">
        <v>21</v>
      </c>
      <c r="C224" s="1">
        <v>42753</v>
      </c>
      <c r="D224" t="s">
        <v>259</v>
      </c>
      <c r="E224" s="1">
        <v>42719</v>
      </c>
      <c r="F224">
        <v>0</v>
      </c>
      <c r="G224" s="1">
        <v>42753</v>
      </c>
      <c r="H224" s="1">
        <v>42753</v>
      </c>
      <c r="I224" t="s">
        <v>16</v>
      </c>
      <c r="J224">
        <v>83.24</v>
      </c>
      <c r="K224">
        <v>15.01</v>
      </c>
      <c r="L224">
        <v>68.23</v>
      </c>
      <c r="M224">
        <v>0</v>
      </c>
      <c r="N224">
        <v>0</v>
      </c>
      <c r="O224" t="s">
        <v>145</v>
      </c>
    </row>
    <row r="225" spans="1:15" x14ac:dyDescent="0.25">
      <c r="A225" t="s">
        <v>209</v>
      </c>
      <c r="B225">
        <v>17</v>
      </c>
      <c r="C225" s="1">
        <v>42753</v>
      </c>
      <c r="D225" t="s">
        <v>259</v>
      </c>
      <c r="E225" s="1">
        <v>42719</v>
      </c>
      <c r="F225">
        <v>0</v>
      </c>
      <c r="G225" s="1">
        <v>42753</v>
      </c>
      <c r="H225" s="1">
        <v>42753</v>
      </c>
      <c r="I225" t="s">
        <v>16</v>
      </c>
      <c r="J225">
        <v>25.82</v>
      </c>
      <c r="K225">
        <v>0</v>
      </c>
      <c r="L225">
        <v>25.82</v>
      </c>
      <c r="M225">
        <v>0</v>
      </c>
      <c r="N225">
        <v>0</v>
      </c>
      <c r="O225" t="s">
        <v>145</v>
      </c>
    </row>
    <row r="226" spans="1:15" x14ac:dyDescent="0.25">
      <c r="A226" t="s">
        <v>209</v>
      </c>
      <c r="B226">
        <v>14</v>
      </c>
      <c r="C226" s="1">
        <v>42753</v>
      </c>
      <c r="D226" t="s">
        <v>259</v>
      </c>
      <c r="E226" s="1">
        <v>42719</v>
      </c>
      <c r="F226">
        <v>0</v>
      </c>
      <c r="G226" s="1">
        <v>42753</v>
      </c>
      <c r="H226" s="1">
        <v>42753</v>
      </c>
      <c r="I226" t="s">
        <v>16</v>
      </c>
      <c r="J226">
        <v>77.459999999999994</v>
      </c>
      <c r="K226">
        <v>0</v>
      </c>
      <c r="L226">
        <v>77.459999999999994</v>
      </c>
      <c r="M226">
        <v>0</v>
      </c>
      <c r="N226">
        <v>0</v>
      </c>
      <c r="O226" t="s">
        <v>145</v>
      </c>
    </row>
    <row r="227" spans="1:15" x14ac:dyDescent="0.25">
      <c r="A227" t="s">
        <v>209</v>
      </c>
      <c r="B227">
        <v>25</v>
      </c>
      <c r="C227" s="1">
        <v>42753</v>
      </c>
      <c r="D227" t="s">
        <v>259</v>
      </c>
      <c r="E227" s="1">
        <v>42719</v>
      </c>
      <c r="F227">
        <v>0</v>
      </c>
      <c r="G227" s="1">
        <v>42753</v>
      </c>
      <c r="H227" s="1">
        <v>42753</v>
      </c>
      <c r="I227" t="s">
        <v>16</v>
      </c>
      <c r="J227">
        <v>25.82</v>
      </c>
      <c r="K227">
        <v>0</v>
      </c>
      <c r="L227">
        <v>25.82</v>
      </c>
      <c r="M227">
        <v>0</v>
      </c>
      <c r="N227">
        <v>0</v>
      </c>
      <c r="O227" t="s">
        <v>145</v>
      </c>
    </row>
    <row r="228" spans="1:15" x14ac:dyDescent="0.25">
      <c r="A228" t="s">
        <v>209</v>
      </c>
      <c r="B228">
        <v>22</v>
      </c>
      <c r="C228" s="1">
        <v>42753</v>
      </c>
      <c r="D228" t="s">
        <v>259</v>
      </c>
      <c r="E228" s="1">
        <v>42719</v>
      </c>
      <c r="F228">
        <v>0</v>
      </c>
      <c r="G228" s="1">
        <v>42753</v>
      </c>
      <c r="H228" s="1">
        <v>42753</v>
      </c>
      <c r="I228" t="s">
        <v>16</v>
      </c>
      <c r="J228">
        <v>234.38</v>
      </c>
      <c r="K228">
        <v>0</v>
      </c>
      <c r="L228">
        <v>234.38</v>
      </c>
      <c r="M228">
        <v>0</v>
      </c>
      <c r="N228">
        <v>0</v>
      </c>
      <c r="O228" t="s">
        <v>145</v>
      </c>
    </row>
    <row r="229" spans="1:15" x14ac:dyDescent="0.25">
      <c r="A229" t="s">
        <v>209</v>
      </c>
      <c r="B229">
        <v>19</v>
      </c>
      <c r="C229" s="1">
        <v>42753</v>
      </c>
      <c r="D229" t="s">
        <v>259</v>
      </c>
      <c r="E229" s="1">
        <v>42719</v>
      </c>
      <c r="F229">
        <v>0</v>
      </c>
      <c r="G229" s="1">
        <v>42753</v>
      </c>
      <c r="H229" s="1">
        <v>42753</v>
      </c>
      <c r="I229" t="s">
        <v>16</v>
      </c>
      <c r="J229">
        <v>25.82</v>
      </c>
      <c r="K229">
        <v>0</v>
      </c>
      <c r="L229">
        <v>25.82</v>
      </c>
      <c r="M229">
        <v>0</v>
      </c>
      <c r="N229">
        <v>0</v>
      </c>
      <c r="O229" t="s">
        <v>145</v>
      </c>
    </row>
    <row r="230" spans="1:15" x14ac:dyDescent="0.25">
      <c r="A230" t="s">
        <v>209</v>
      </c>
      <c r="B230">
        <v>15</v>
      </c>
      <c r="C230" s="1">
        <v>42753</v>
      </c>
      <c r="D230" t="s">
        <v>259</v>
      </c>
      <c r="E230" s="1">
        <v>42719</v>
      </c>
      <c r="F230">
        <v>0</v>
      </c>
      <c r="G230" s="1">
        <v>42753</v>
      </c>
      <c r="H230" s="1">
        <v>42753</v>
      </c>
      <c r="I230" t="s">
        <v>16</v>
      </c>
      <c r="J230">
        <v>154.91999999999999</v>
      </c>
      <c r="K230">
        <v>0</v>
      </c>
      <c r="L230">
        <v>154.91999999999999</v>
      </c>
      <c r="M230">
        <v>0</v>
      </c>
      <c r="N230">
        <v>0</v>
      </c>
      <c r="O230" t="s">
        <v>145</v>
      </c>
    </row>
    <row r="231" spans="1:15" x14ac:dyDescent="0.25">
      <c r="A231" t="s">
        <v>209</v>
      </c>
      <c r="B231">
        <v>26</v>
      </c>
      <c r="C231" s="1">
        <v>42753</v>
      </c>
      <c r="D231" t="s">
        <v>259</v>
      </c>
      <c r="E231" s="1">
        <v>42719</v>
      </c>
      <c r="F231">
        <v>0</v>
      </c>
      <c r="G231" s="1">
        <v>42753</v>
      </c>
      <c r="H231" s="1">
        <v>42753</v>
      </c>
      <c r="I231" t="s">
        <v>16</v>
      </c>
      <c r="J231">
        <v>51.64</v>
      </c>
      <c r="K231">
        <v>0</v>
      </c>
      <c r="L231">
        <v>51.64</v>
      </c>
      <c r="M231">
        <v>0</v>
      </c>
      <c r="N231">
        <v>0</v>
      </c>
      <c r="O231" t="s">
        <v>145</v>
      </c>
    </row>
    <row r="232" spans="1:15" x14ac:dyDescent="0.25">
      <c r="A232" t="s">
        <v>209</v>
      </c>
      <c r="B232">
        <v>23</v>
      </c>
      <c r="C232" s="1">
        <v>42753</v>
      </c>
      <c r="D232" t="s">
        <v>259</v>
      </c>
      <c r="E232" s="1">
        <v>42719</v>
      </c>
      <c r="F232">
        <v>0</v>
      </c>
      <c r="G232" s="1">
        <v>42753</v>
      </c>
      <c r="H232" s="1">
        <v>42753</v>
      </c>
      <c r="I232" t="s">
        <v>16</v>
      </c>
      <c r="J232">
        <v>77.459999999999994</v>
      </c>
      <c r="K232">
        <v>0</v>
      </c>
      <c r="L232">
        <v>77.459999999999994</v>
      </c>
      <c r="M232">
        <v>0</v>
      </c>
      <c r="N232">
        <v>0</v>
      </c>
      <c r="O232" t="s">
        <v>145</v>
      </c>
    </row>
    <row r="233" spans="1:15" x14ac:dyDescent="0.25">
      <c r="A233" t="s">
        <v>209</v>
      </c>
      <c r="B233">
        <v>21</v>
      </c>
      <c r="C233" s="1">
        <v>42753</v>
      </c>
      <c r="D233" t="s">
        <v>259</v>
      </c>
      <c r="E233" s="1">
        <v>42719</v>
      </c>
      <c r="F233">
        <v>0</v>
      </c>
      <c r="G233" s="1">
        <v>42753</v>
      </c>
      <c r="H233" s="1">
        <v>42753</v>
      </c>
      <c r="I233" t="s">
        <v>16</v>
      </c>
      <c r="J233">
        <v>77.459999999999994</v>
      </c>
      <c r="K233">
        <v>0</v>
      </c>
      <c r="L233">
        <v>77.459999999999994</v>
      </c>
      <c r="M233">
        <v>0</v>
      </c>
      <c r="N233">
        <v>0</v>
      </c>
      <c r="O233" t="s">
        <v>145</v>
      </c>
    </row>
    <row r="234" spans="1:15" x14ac:dyDescent="0.25">
      <c r="A234" t="s">
        <v>209</v>
      </c>
      <c r="B234">
        <v>17</v>
      </c>
      <c r="C234" s="1">
        <v>42753</v>
      </c>
      <c r="D234" t="s">
        <v>259</v>
      </c>
      <c r="E234" s="1">
        <v>42719</v>
      </c>
      <c r="F234">
        <v>0</v>
      </c>
      <c r="G234" s="1">
        <v>42753</v>
      </c>
      <c r="H234" s="1">
        <v>42753</v>
      </c>
      <c r="I234" t="s">
        <v>16</v>
      </c>
      <c r="J234">
        <v>7.63</v>
      </c>
      <c r="K234">
        <v>1.38</v>
      </c>
      <c r="L234">
        <v>6.25</v>
      </c>
      <c r="M234">
        <v>0</v>
      </c>
      <c r="N234">
        <v>0</v>
      </c>
      <c r="O234" t="s">
        <v>145</v>
      </c>
    </row>
    <row r="235" spans="1:15" x14ac:dyDescent="0.25">
      <c r="A235" t="s">
        <v>209</v>
      </c>
      <c r="B235">
        <v>24</v>
      </c>
      <c r="C235" s="1">
        <v>42753</v>
      </c>
      <c r="D235" t="s">
        <v>259</v>
      </c>
      <c r="E235" s="1">
        <v>42719</v>
      </c>
      <c r="F235">
        <v>0</v>
      </c>
      <c r="G235" s="1">
        <v>42753</v>
      </c>
      <c r="H235" s="1">
        <v>42753</v>
      </c>
      <c r="I235" t="s">
        <v>16</v>
      </c>
      <c r="J235">
        <v>25.82</v>
      </c>
      <c r="K235">
        <v>0</v>
      </c>
      <c r="L235">
        <v>25.82</v>
      </c>
      <c r="M235">
        <v>0</v>
      </c>
      <c r="N235">
        <v>0</v>
      </c>
      <c r="O235" t="s">
        <v>145</v>
      </c>
    </row>
    <row r="236" spans="1:15" x14ac:dyDescent="0.25">
      <c r="A236" t="s">
        <v>209</v>
      </c>
      <c r="B236">
        <v>22</v>
      </c>
      <c r="C236" s="1">
        <v>42753</v>
      </c>
      <c r="D236" t="s">
        <v>259</v>
      </c>
      <c r="E236" s="1">
        <v>42719</v>
      </c>
      <c r="F236">
        <v>0</v>
      </c>
      <c r="G236" s="1">
        <v>42753</v>
      </c>
      <c r="H236" s="1">
        <v>42753</v>
      </c>
      <c r="I236" t="s">
        <v>16</v>
      </c>
      <c r="J236">
        <v>172.04</v>
      </c>
      <c r="K236">
        <v>31.03</v>
      </c>
      <c r="L236">
        <v>141.01</v>
      </c>
      <c r="M236">
        <v>0</v>
      </c>
      <c r="N236">
        <v>0</v>
      </c>
      <c r="O236" t="s">
        <v>145</v>
      </c>
    </row>
    <row r="237" spans="1:15" x14ac:dyDescent="0.25">
      <c r="A237" t="s">
        <v>209</v>
      </c>
      <c r="B237">
        <v>18</v>
      </c>
      <c r="C237" s="1">
        <v>42753</v>
      </c>
      <c r="D237" t="s">
        <v>259</v>
      </c>
      <c r="E237" s="1">
        <v>42719</v>
      </c>
      <c r="F237">
        <v>0</v>
      </c>
      <c r="G237" s="1">
        <v>42753</v>
      </c>
      <c r="H237" s="1">
        <v>42753</v>
      </c>
      <c r="I237" t="s">
        <v>16</v>
      </c>
      <c r="J237">
        <v>25.82</v>
      </c>
      <c r="K237">
        <v>0</v>
      </c>
      <c r="L237">
        <v>25.82</v>
      </c>
      <c r="M237">
        <v>0</v>
      </c>
      <c r="N237">
        <v>0</v>
      </c>
      <c r="O237" t="s">
        <v>145</v>
      </c>
    </row>
    <row r="238" spans="1:15" x14ac:dyDescent="0.25">
      <c r="A238" t="s">
        <v>209</v>
      </c>
      <c r="B238">
        <v>15</v>
      </c>
      <c r="C238" s="1">
        <v>42753</v>
      </c>
      <c r="D238" t="s">
        <v>259</v>
      </c>
      <c r="E238" s="1">
        <v>42719</v>
      </c>
      <c r="F238">
        <v>0</v>
      </c>
      <c r="G238" s="1">
        <v>42753</v>
      </c>
      <c r="H238" s="1">
        <v>42753</v>
      </c>
      <c r="I238" t="s">
        <v>16</v>
      </c>
      <c r="J238">
        <v>92.89</v>
      </c>
      <c r="K238">
        <v>16.75</v>
      </c>
      <c r="L238">
        <v>76.14</v>
      </c>
      <c r="M238">
        <v>0</v>
      </c>
      <c r="N238">
        <v>0</v>
      </c>
      <c r="O238" t="s">
        <v>145</v>
      </c>
    </row>
    <row r="239" spans="1:15" x14ac:dyDescent="0.25">
      <c r="A239" t="s">
        <v>209</v>
      </c>
      <c r="B239">
        <v>26</v>
      </c>
      <c r="C239" s="1">
        <v>42753</v>
      </c>
      <c r="D239" t="s">
        <v>259</v>
      </c>
      <c r="E239" s="1">
        <v>42719</v>
      </c>
      <c r="F239">
        <v>0</v>
      </c>
      <c r="G239" s="1">
        <v>42753</v>
      </c>
      <c r="H239" s="1">
        <v>42753</v>
      </c>
      <c r="I239" t="s">
        <v>16</v>
      </c>
      <c r="J239">
        <v>6.16</v>
      </c>
      <c r="K239">
        <v>1.1100000000000001</v>
      </c>
      <c r="L239">
        <v>5.05</v>
      </c>
      <c r="M239">
        <v>0</v>
      </c>
      <c r="N239">
        <v>0</v>
      </c>
      <c r="O239" t="s">
        <v>145</v>
      </c>
    </row>
    <row r="240" spans="1:15" x14ac:dyDescent="0.25">
      <c r="A240" t="s">
        <v>209</v>
      </c>
      <c r="B240">
        <v>23</v>
      </c>
      <c r="C240" s="1">
        <v>42753</v>
      </c>
      <c r="D240" t="s">
        <v>259</v>
      </c>
      <c r="E240" s="1">
        <v>42719</v>
      </c>
      <c r="F240">
        <v>0</v>
      </c>
      <c r="G240" s="1">
        <v>42753</v>
      </c>
      <c r="H240" s="1">
        <v>42753</v>
      </c>
      <c r="I240" t="s">
        <v>16</v>
      </c>
      <c r="J240">
        <v>25.91</v>
      </c>
      <c r="K240">
        <v>4.67</v>
      </c>
      <c r="L240">
        <v>21.24</v>
      </c>
      <c r="M240">
        <v>0</v>
      </c>
      <c r="N240">
        <v>0</v>
      </c>
      <c r="O240" t="s">
        <v>145</v>
      </c>
    </row>
    <row r="241" spans="1:15" x14ac:dyDescent="0.25">
      <c r="A241" t="s">
        <v>209</v>
      </c>
      <c r="B241">
        <v>20</v>
      </c>
      <c r="C241" s="1">
        <v>42753</v>
      </c>
      <c r="D241" t="s">
        <v>259</v>
      </c>
      <c r="E241" s="1">
        <v>42719</v>
      </c>
      <c r="F241">
        <v>0</v>
      </c>
      <c r="G241" s="1">
        <v>42753</v>
      </c>
      <c r="H241" s="1">
        <v>42753</v>
      </c>
      <c r="I241" t="s">
        <v>16</v>
      </c>
      <c r="J241">
        <v>25.82</v>
      </c>
      <c r="K241">
        <v>0</v>
      </c>
      <c r="L241">
        <v>25.82</v>
      </c>
      <c r="M241">
        <v>0</v>
      </c>
      <c r="N241">
        <v>0</v>
      </c>
      <c r="O241" t="s">
        <v>145</v>
      </c>
    </row>
    <row r="242" spans="1:15" x14ac:dyDescent="0.25">
      <c r="A242" t="s">
        <v>209</v>
      </c>
      <c r="B242">
        <v>16</v>
      </c>
      <c r="C242" s="1">
        <v>42753</v>
      </c>
      <c r="D242" t="s">
        <v>259</v>
      </c>
      <c r="E242" s="1">
        <v>42719</v>
      </c>
      <c r="F242">
        <v>0</v>
      </c>
      <c r="G242" s="1">
        <v>42753</v>
      </c>
      <c r="H242" s="1">
        <v>42753</v>
      </c>
      <c r="I242" t="s">
        <v>16</v>
      </c>
      <c r="J242">
        <v>25.82</v>
      </c>
      <c r="K242">
        <v>0</v>
      </c>
      <c r="L242">
        <v>25.82</v>
      </c>
      <c r="M242">
        <v>0</v>
      </c>
      <c r="N242">
        <v>0</v>
      </c>
      <c r="O242" t="s">
        <v>145</v>
      </c>
    </row>
    <row r="243" spans="1:15" x14ac:dyDescent="0.25">
      <c r="A243" t="s">
        <v>260</v>
      </c>
      <c r="B243">
        <v>1301</v>
      </c>
      <c r="C243" s="1">
        <v>42814</v>
      </c>
      <c r="D243" t="str">
        <f>"23"</f>
        <v>23</v>
      </c>
      <c r="E243" s="1">
        <v>42781</v>
      </c>
      <c r="F243">
        <v>0</v>
      </c>
      <c r="G243" s="1">
        <v>42817</v>
      </c>
      <c r="H243" s="1">
        <v>42817</v>
      </c>
      <c r="I243" t="s">
        <v>16</v>
      </c>
      <c r="J243" s="2">
        <v>2492.71</v>
      </c>
      <c r="K243">
        <v>226.61</v>
      </c>
      <c r="L243" s="2">
        <v>2266.1</v>
      </c>
      <c r="M243">
        <v>0</v>
      </c>
      <c r="N243">
        <v>0</v>
      </c>
      <c r="O243" t="s">
        <v>229</v>
      </c>
    </row>
    <row r="244" spans="1:15" x14ac:dyDescent="0.25">
      <c r="A244" t="s">
        <v>160</v>
      </c>
      <c r="B244">
        <v>318</v>
      </c>
      <c r="C244" s="1">
        <v>42760</v>
      </c>
      <c r="D244" t="str">
        <f>"004800029975"</f>
        <v>004800029975</v>
      </c>
      <c r="E244" s="1">
        <v>42746</v>
      </c>
      <c r="F244">
        <v>0</v>
      </c>
      <c r="G244" s="1">
        <v>42760</v>
      </c>
      <c r="H244" s="1">
        <v>42761</v>
      </c>
      <c r="I244" t="s">
        <v>16</v>
      </c>
      <c r="J244">
        <v>779.99</v>
      </c>
      <c r="K244">
        <v>140.65</v>
      </c>
      <c r="L244">
        <v>639.34</v>
      </c>
      <c r="M244">
        <v>-1</v>
      </c>
      <c r="N244">
        <v>-639.34</v>
      </c>
      <c r="O244" t="s">
        <v>63</v>
      </c>
    </row>
    <row r="245" spans="1:15" x14ac:dyDescent="0.25">
      <c r="A245" t="s">
        <v>160</v>
      </c>
      <c r="B245">
        <v>320</v>
      </c>
      <c r="C245" s="1">
        <v>42760</v>
      </c>
      <c r="D245" t="str">
        <f>"004800029367"</f>
        <v>004800029367</v>
      </c>
      <c r="E245" s="1">
        <v>42746</v>
      </c>
      <c r="F245">
        <v>0</v>
      </c>
      <c r="G245" s="1">
        <v>42760</v>
      </c>
      <c r="H245" s="1">
        <v>42761</v>
      </c>
      <c r="I245" t="s">
        <v>16</v>
      </c>
      <c r="J245">
        <v>184.38</v>
      </c>
      <c r="K245">
        <v>33.25</v>
      </c>
      <c r="L245">
        <v>151.13</v>
      </c>
      <c r="M245">
        <v>-1</v>
      </c>
      <c r="N245">
        <v>-151.13</v>
      </c>
      <c r="O245" t="s">
        <v>63</v>
      </c>
    </row>
    <row r="246" spans="1:15" x14ac:dyDescent="0.25">
      <c r="A246" t="s">
        <v>160</v>
      </c>
      <c r="B246">
        <v>317</v>
      </c>
      <c r="C246" s="1">
        <v>42760</v>
      </c>
      <c r="D246" t="str">
        <f>"004800029312"</f>
        <v>004800029312</v>
      </c>
      <c r="E246" s="1">
        <v>42746</v>
      </c>
      <c r="F246">
        <v>0</v>
      </c>
      <c r="G246" s="1">
        <v>42760</v>
      </c>
      <c r="H246" s="1">
        <v>42761</v>
      </c>
      <c r="I246" t="s">
        <v>16</v>
      </c>
      <c r="J246" s="2">
        <v>2536.17</v>
      </c>
      <c r="K246">
        <v>457.34</v>
      </c>
      <c r="L246" s="2">
        <v>2078.83</v>
      </c>
      <c r="M246">
        <v>-1</v>
      </c>
      <c r="N246" s="2">
        <v>-2078.83</v>
      </c>
      <c r="O246" t="s">
        <v>63</v>
      </c>
    </row>
    <row r="247" spans="1:15" x14ac:dyDescent="0.25">
      <c r="A247" t="s">
        <v>160</v>
      </c>
      <c r="B247">
        <v>316</v>
      </c>
      <c r="C247" s="1">
        <v>42760</v>
      </c>
      <c r="D247" t="str">
        <f>"004800026796"</f>
        <v>004800026796</v>
      </c>
      <c r="E247" s="1">
        <v>42746</v>
      </c>
      <c r="F247">
        <v>0</v>
      </c>
      <c r="G247" s="1">
        <v>42760</v>
      </c>
      <c r="H247" s="1">
        <v>42761</v>
      </c>
      <c r="I247" t="s">
        <v>16</v>
      </c>
      <c r="J247" s="2">
        <v>24881.9</v>
      </c>
      <c r="K247" s="2">
        <v>4486.8999999999996</v>
      </c>
      <c r="L247" s="2">
        <v>20395</v>
      </c>
      <c r="M247">
        <v>-1</v>
      </c>
      <c r="N247" s="2">
        <v>-20395</v>
      </c>
      <c r="O247" t="s">
        <v>63</v>
      </c>
    </row>
    <row r="248" spans="1:15" x14ac:dyDescent="0.25">
      <c r="A248" t="s">
        <v>160</v>
      </c>
      <c r="B248">
        <v>319</v>
      </c>
      <c r="C248" s="1">
        <v>42760</v>
      </c>
      <c r="D248" t="str">
        <f>"004800029366"</f>
        <v>004800029366</v>
      </c>
      <c r="E248" s="1">
        <v>42746</v>
      </c>
      <c r="F248">
        <v>0</v>
      </c>
      <c r="G248" s="1">
        <v>42760</v>
      </c>
      <c r="H248" s="1">
        <v>42761</v>
      </c>
      <c r="I248" t="s">
        <v>16</v>
      </c>
      <c r="J248">
        <v>202.15</v>
      </c>
      <c r="K248">
        <v>36.450000000000003</v>
      </c>
      <c r="L248">
        <v>165.7</v>
      </c>
      <c r="M248">
        <v>-1</v>
      </c>
      <c r="N248">
        <v>-165.7</v>
      </c>
      <c r="O248" t="s">
        <v>63</v>
      </c>
    </row>
    <row r="249" spans="1:15" x14ac:dyDescent="0.25">
      <c r="A249" t="s">
        <v>160</v>
      </c>
      <c r="B249">
        <v>317</v>
      </c>
      <c r="C249" s="1">
        <v>42760</v>
      </c>
      <c r="D249" t="str">
        <f>"004800029814"</f>
        <v>004800029814</v>
      </c>
      <c r="E249" s="1">
        <v>42746</v>
      </c>
      <c r="F249">
        <v>0</v>
      </c>
      <c r="G249" s="1">
        <v>42760</v>
      </c>
      <c r="H249" s="1">
        <v>42761</v>
      </c>
      <c r="I249" t="s">
        <v>16</v>
      </c>
      <c r="J249">
        <v>315.76</v>
      </c>
      <c r="K249">
        <v>56.94</v>
      </c>
      <c r="L249">
        <v>258.82</v>
      </c>
      <c r="M249">
        <v>-1</v>
      </c>
      <c r="N249">
        <v>-258.82</v>
      </c>
      <c r="O249" t="s">
        <v>63</v>
      </c>
    </row>
    <row r="250" spans="1:15" x14ac:dyDescent="0.25">
      <c r="A250" t="s">
        <v>160</v>
      </c>
      <c r="B250">
        <v>316</v>
      </c>
      <c r="C250" s="1">
        <v>42760</v>
      </c>
      <c r="D250" t="str">
        <f>"004800026797"</f>
        <v>004800026797</v>
      </c>
      <c r="E250" s="1">
        <v>42746</v>
      </c>
      <c r="F250">
        <v>0</v>
      </c>
      <c r="G250" s="1">
        <v>42760</v>
      </c>
      <c r="H250" s="1">
        <v>42761</v>
      </c>
      <c r="I250" t="s">
        <v>16</v>
      </c>
      <c r="J250" s="2">
        <v>7572.82</v>
      </c>
      <c r="K250" s="2">
        <v>1365.59</v>
      </c>
      <c r="L250" s="2">
        <v>6207.23</v>
      </c>
      <c r="M250">
        <v>-1</v>
      </c>
      <c r="N250" s="2">
        <v>-6207.23</v>
      </c>
      <c r="O250" t="s">
        <v>63</v>
      </c>
    </row>
    <row r="251" spans="1:15" x14ac:dyDescent="0.25">
      <c r="A251" t="s">
        <v>37</v>
      </c>
      <c r="B251">
        <v>439</v>
      </c>
      <c r="C251" s="1">
        <v>42768</v>
      </c>
      <c r="D251" t="s">
        <v>261</v>
      </c>
      <c r="E251" s="1">
        <v>42754</v>
      </c>
      <c r="F251">
        <v>0</v>
      </c>
      <c r="G251" s="1">
        <v>42772</v>
      </c>
      <c r="H251" s="1">
        <v>42774</v>
      </c>
      <c r="I251" t="s">
        <v>16</v>
      </c>
      <c r="J251">
        <v>132.01</v>
      </c>
      <c r="K251">
        <v>21.41</v>
      </c>
      <c r="L251">
        <v>110.6</v>
      </c>
      <c r="M251">
        <v>-2</v>
      </c>
      <c r="N251">
        <v>-221.2</v>
      </c>
      <c r="O251" t="s">
        <v>39</v>
      </c>
    </row>
    <row r="252" spans="1:15" x14ac:dyDescent="0.25">
      <c r="A252" t="s">
        <v>37</v>
      </c>
      <c r="B252">
        <v>438</v>
      </c>
      <c r="C252" s="1">
        <v>42768</v>
      </c>
      <c r="D252" t="s">
        <v>262</v>
      </c>
      <c r="E252" s="1">
        <v>42754</v>
      </c>
      <c r="F252">
        <v>0</v>
      </c>
      <c r="G252" s="1">
        <v>42772</v>
      </c>
      <c r="H252" s="1">
        <v>42774</v>
      </c>
      <c r="I252" t="s">
        <v>16</v>
      </c>
      <c r="J252" s="2">
        <v>1320.93</v>
      </c>
      <c r="K252">
        <v>238.2</v>
      </c>
      <c r="L252" s="2">
        <v>1082.73</v>
      </c>
      <c r="M252">
        <v>-2</v>
      </c>
      <c r="N252" s="2">
        <v>-2165.46</v>
      </c>
      <c r="O252" t="s">
        <v>39</v>
      </c>
    </row>
    <row r="253" spans="1:15" x14ac:dyDescent="0.25">
      <c r="A253" t="s">
        <v>37</v>
      </c>
      <c r="B253">
        <v>437</v>
      </c>
      <c r="C253" s="1">
        <v>42768</v>
      </c>
      <c r="D253" t="s">
        <v>263</v>
      </c>
      <c r="E253" s="1">
        <v>42754</v>
      </c>
      <c r="F253">
        <v>0</v>
      </c>
      <c r="G253" s="1">
        <v>42772</v>
      </c>
      <c r="H253" s="1">
        <v>42774</v>
      </c>
      <c r="I253" t="s">
        <v>16</v>
      </c>
      <c r="J253">
        <v>323.73</v>
      </c>
      <c r="K253">
        <v>58.38</v>
      </c>
      <c r="L253">
        <v>265.35000000000002</v>
      </c>
      <c r="M253">
        <v>-2</v>
      </c>
      <c r="N253">
        <v>-530.70000000000005</v>
      </c>
      <c r="O253" t="s">
        <v>39</v>
      </c>
    </row>
    <row r="254" spans="1:15" x14ac:dyDescent="0.25">
      <c r="A254" t="s">
        <v>37</v>
      </c>
      <c r="B254">
        <v>998</v>
      </c>
      <c r="C254" s="1">
        <v>42798</v>
      </c>
      <c r="D254" t="s">
        <v>264</v>
      </c>
      <c r="E254" s="1">
        <v>42782</v>
      </c>
      <c r="F254">
        <v>0</v>
      </c>
      <c r="G254" s="1">
        <v>42800</v>
      </c>
      <c r="H254" s="1">
        <v>42802</v>
      </c>
      <c r="I254" t="s">
        <v>16</v>
      </c>
      <c r="J254">
        <v>100.92</v>
      </c>
      <c r="K254">
        <v>14.07</v>
      </c>
      <c r="L254">
        <v>86.85</v>
      </c>
      <c r="M254">
        <v>-2</v>
      </c>
      <c r="N254">
        <v>-173.7</v>
      </c>
      <c r="O254" t="s">
        <v>39</v>
      </c>
    </row>
    <row r="255" spans="1:15" x14ac:dyDescent="0.25">
      <c r="A255" t="s">
        <v>37</v>
      </c>
      <c r="B255">
        <v>436</v>
      </c>
      <c r="C255" s="1">
        <v>42768</v>
      </c>
      <c r="D255" t="s">
        <v>265</v>
      </c>
      <c r="E255" s="1">
        <v>42754</v>
      </c>
      <c r="F255">
        <v>0</v>
      </c>
      <c r="G255" s="1">
        <v>42772</v>
      </c>
      <c r="H255" s="1">
        <v>42774</v>
      </c>
      <c r="I255" t="s">
        <v>16</v>
      </c>
      <c r="J255">
        <v>432.2</v>
      </c>
      <c r="K255">
        <v>77.94</v>
      </c>
      <c r="L255">
        <v>354.26</v>
      </c>
      <c r="M255">
        <v>-2</v>
      </c>
      <c r="N255">
        <v>-708.52</v>
      </c>
      <c r="O255" t="s">
        <v>39</v>
      </c>
    </row>
    <row r="256" spans="1:15" x14ac:dyDescent="0.25">
      <c r="A256" t="s">
        <v>37</v>
      </c>
      <c r="B256">
        <v>996</v>
      </c>
      <c r="C256" s="1">
        <v>42798</v>
      </c>
      <c r="D256" t="s">
        <v>266</v>
      </c>
      <c r="E256" s="1">
        <v>42782</v>
      </c>
      <c r="F256">
        <v>0</v>
      </c>
      <c r="G256" s="1">
        <v>42800</v>
      </c>
      <c r="H256" s="1">
        <v>42802</v>
      </c>
      <c r="I256" t="s">
        <v>16</v>
      </c>
      <c r="J256" s="2">
        <v>2262.5100000000002</v>
      </c>
      <c r="K256">
        <v>377.87</v>
      </c>
      <c r="L256" s="2">
        <v>1884.64</v>
      </c>
      <c r="M256">
        <v>-2</v>
      </c>
      <c r="N256" s="2">
        <v>-3769.28</v>
      </c>
      <c r="O256" t="s">
        <v>39</v>
      </c>
    </row>
    <row r="257" spans="1:15" x14ac:dyDescent="0.25">
      <c r="A257" t="s">
        <v>37</v>
      </c>
      <c r="B257">
        <v>440</v>
      </c>
      <c r="C257" s="1">
        <v>42768</v>
      </c>
      <c r="D257" t="s">
        <v>267</v>
      </c>
      <c r="E257" s="1">
        <v>42754</v>
      </c>
      <c r="F257">
        <v>0</v>
      </c>
      <c r="G257" s="1">
        <v>42772</v>
      </c>
      <c r="H257" s="1">
        <v>42774</v>
      </c>
      <c r="I257" t="s">
        <v>16</v>
      </c>
      <c r="J257" s="2">
        <v>1781.4</v>
      </c>
      <c r="K257">
        <v>321.24</v>
      </c>
      <c r="L257" s="2">
        <v>1460.16</v>
      </c>
      <c r="M257">
        <v>-2</v>
      </c>
      <c r="N257" s="2">
        <v>-2920.32</v>
      </c>
      <c r="O257" t="s">
        <v>39</v>
      </c>
    </row>
    <row r="258" spans="1:15" x14ac:dyDescent="0.25">
      <c r="A258" t="s">
        <v>37</v>
      </c>
      <c r="B258">
        <v>1000</v>
      </c>
      <c r="C258" s="1">
        <v>42798</v>
      </c>
      <c r="D258" t="s">
        <v>268</v>
      </c>
      <c r="E258" s="1">
        <v>42782</v>
      </c>
      <c r="F258">
        <v>0</v>
      </c>
      <c r="G258" s="1">
        <v>42800</v>
      </c>
      <c r="H258" s="1">
        <v>42802</v>
      </c>
      <c r="I258" t="s">
        <v>16</v>
      </c>
      <c r="J258">
        <v>132.01</v>
      </c>
      <c r="K258">
        <v>22.48</v>
      </c>
      <c r="L258">
        <v>109.53</v>
      </c>
      <c r="M258">
        <v>-2</v>
      </c>
      <c r="N258">
        <v>-219.06</v>
      </c>
      <c r="O258" t="s">
        <v>39</v>
      </c>
    </row>
    <row r="259" spans="1:15" x14ac:dyDescent="0.25">
      <c r="A259" t="s">
        <v>37</v>
      </c>
      <c r="B259">
        <v>438</v>
      </c>
      <c r="C259" s="1">
        <v>42768</v>
      </c>
      <c r="D259" t="s">
        <v>269</v>
      </c>
      <c r="E259" s="1">
        <v>42754</v>
      </c>
      <c r="F259">
        <v>0</v>
      </c>
      <c r="G259" s="1">
        <v>42772</v>
      </c>
      <c r="H259" s="1">
        <v>42774</v>
      </c>
      <c r="I259" t="s">
        <v>16</v>
      </c>
      <c r="J259" s="2">
        <v>2042.68</v>
      </c>
      <c r="K259">
        <v>368.35</v>
      </c>
      <c r="L259" s="2">
        <v>1674.33</v>
      </c>
      <c r="M259">
        <v>-2</v>
      </c>
      <c r="N259" s="2">
        <v>-3348.66</v>
      </c>
      <c r="O259" t="s">
        <v>39</v>
      </c>
    </row>
    <row r="260" spans="1:15" x14ac:dyDescent="0.25">
      <c r="A260" t="s">
        <v>37</v>
      </c>
      <c r="B260">
        <v>999</v>
      </c>
      <c r="C260" s="1">
        <v>42798</v>
      </c>
      <c r="D260" t="s">
        <v>270</v>
      </c>
      <c r="E260" s="1">
        <v>42782</v>
      </c>
      <c r="F260">
        <v>0</v>
      </c>
      <c r="G260" s="1">
        <v>42800</v>
      </c>
      <c r="H260" s="1">
        <v>42802</v>
      </c>
      <c r="I260" t="s">
        <v>16</v>
      </c>
      <c r="J260" s="2">
        <v>1718.28</v>
      </c>
      <c r="K260">
        <v>279.73</v>
      </c>
      <c r="L260" s="2">
        <v>1438.55</v>
      </c>
      <c r="M260">
        <v>-2</v>
      </c>
      <c r="N260" s="2">
        <v>-2877.1</v>
      </c>
      <c r="O260" t="s">
        <v>39</v>
      </c>
    </row>
    <row r="261" spans="1:15" x14ac:dyDescent="0.25">
      <c r="A261" t="s">
        <v>37</v>
      </c>
      <c r="B261">
        <v>437</v>
      </c>
      <c r="C261" s="1">
        <v>42768</v>
      </c>
      <c r="D261" t="s">
        <v>271</v>
      </c>
      <c r="E261" s="1">
        <v>42754</v>
      </c>
      <c r="F261">
        <v>0</v>
      </c>
      <c r="G261" s="1">
        <v>42772</v>
      </c>
      <c r="H261" s="1">
        <v>42774</v>
      </c>
      <c r="I261" t="s">
        <v>16</v>
      </c>
      <c r="J261">
        <v>836.87</v>
      </c>
      <c r="K261">
        <v>150.91</v>
      </c>
      <c r="L261">
        <v>685.96</v>
      </c>
      <c r="M261">
        <v>-2</v>
      </c>
      <c r="N261" s="2">
        <v>-1371.92</v>
      </c>
      <c r="O261" t="s">
        <v>39</v>
      </c>
    </row>
    <row r="262" spans="1:15" x14ac:dyDescent="0.25">
      <c r="A262" t="s">
        <v>37</v>
      </c>
      <c r="B262">
        <v>998</v>
      </c>
      <c r="C262" s="1">
        <v>42798</v>
      </c>
      <c r="D262" t="s">
        <v>272</v>
      </c>
      <c r="E262" s="1">
        <v>42782</v>
      </c>
      <c r="F262">
        <v>0</v>
      </c>
      <c r="G262" s="1">
        <v>42800</v>
      </c>
      <c r="H262" s="1">
        <v>42802</v>
      </c>
      <c r="I262" t="s">
        <v>16</v>
      </c>
      <c r="J262">
        <v>558.07000000000005</v>
      </c>
      <c r="K262">
        <v>70.510000000000005</v>
      </c>
      <c r="L262">
        <v>487.56</v>
      </c>
      <c r="M262">
        <v>-2</v>
      </c>
      <c r="N262">
        <v>-975.12</v>
      </c>
      <c r="O262" t="s">
        <v>39</v>
      </c>
    </row>
    <row r="263" spans="1:15" x14ac:dyDescent="0.25">
      <c r="A263" t="s">
        <v>37</v>
      </c>
      <c r="B263">
        <v>997</v>
      </c>
      <c r="C263" s="1">
        <v>42798</v>
      </c>
      <c r="D263" t="s">
        <v>273</v>
      </c>
      <c r="E263" s="1">
        <v>42782</v>
      </c>
      <c r="F263">
        <v>0</v>
      </c>
      <c r="G263" s="1">
        <v>42800</v>
      </c>
      <c r="H263" s="1">
        <v>42802</v>
      </c>
      <c r="I263" t="s">
        <v>16</v>
      </c>
      <c r="J263">
        <v>465.83</v>
      </c>
      <c r="K263">
        <v>83.91</v>
      </c>
      <c r="L263">
        <v>381.92</v>
      </c>
      <c r="M263">
        <v>-2</v>
      </c>
      <c r="N263">
        <v>-763.84</v>
      </c>
      <c r="O263" t="s">
        <v>39</v>
      </c>
    </row>
    <row r="264" spans="1:15" x14ac:dyDescent="0.25">
      <c r="A264" t="s">
        <v>37</v>
      </c>
      <c r="B264">
        <v>434</v>
      </c>
      <c r="C264" s="1">
        <v>42768</v>
      </c>
      <c r="D264" t="s">
        <v>274</v>
      </c>
      <c r="E264" s="1">
        <v>42754</v>
      </c>
      <c r="F264">
        <v>0</v>
      </c>
      <c r="G264" s="1">
        <v>42772</v>
      </c>
      <c r="H264" s="1">
        <v>42774</v>
      </c>
      <c r="I264" t="s">
        <v>16</v>
      </c>
      <c r="J264" s="2">
        <v>1045.3900000000001</v>
      </c>
      <c r="K264">
        <v>188.49</v>
      </c>
      <c r="L264">
        <v>856.9</v>
      </c>
      <c r="M264">
        <v>-2</v>
      </c>
      <c r="N264" s="2">
        <v>-1713.8</v>
      </c>
      <c r="O264" t="s">
        <v>39</v>
      </c>
    </row>
    <row r="265" spans="1:15" x14ac:dyDescent="0.25">
      <c r="A265" t="s">
        <v>37</v>
      </c>
      <c r="B265">
        <v>1001</v>
      </c>
      <c r="C265" s="1">
        <v>42798</v>
      </c>
      <c r="D265" t="s">
        <v>275</v>
      </c>
      <c r="E265" s="1">
        <v>42782</v>
      </c>
      <c r="F265">
        <v>0</v>
      </c>
      <c r="G265" s="1">
        <v>42800</v>
      </c>
      <c r="H265" s="1">
        <v>42802</v>
      </c>
      <c r="I265" t="s">
        <v>16</v>
      </c>
      <c r="J265" s="2">
        <v>1782.82</v>
      </c>
      <c r="K265">
        <v>290.89</v>
      </c>
      <c r="L265" s="2">
        <v>1491.93</v>
      </c>
      <c r="M265">
        <v>-2</v>
      </c>
      <c r="N265" s="2">
        <v>-2983.86</v>
      </c>
      <c r="O265" t="s">
        <v>39</v>
      </c>
    </row>
    <row r="266" spans="1:15" x14ac:dyDescent="0.25">
      <c r="A266" t="s">
        <v>37</v>
      </c>
      <c r="B266">
        <v>439</v>
      </c>
      <c r="C266" s="1">
        <v>42768</v>
      </c>
      <c r="D266" t="s">
        <v>276</v>
      </c>
      <c r="E266" s="1">
        <v>42754</v>
      </c>
      <c r="F266">
        <v>0</v>
      </c>
      <c r="G266" s="1">
        <v>42772</v>
      </c>
      <c r="H266" s="1">
        <v>42774</v>
      </c>
      <c r="I266" t="s">
        <v>16</v>
      </c>
      <c r="J266">
        <v>101.86</v>
      </c>
      <c r="K266">
        <v>18.37</v>
      </c>
      <c r="L266">
        <v>83.49</v>
      </c>
      <c r="M266">
        <v>-2</v>
      </c>
      <c r="N266">
        <v>-166.98</v>
      </c>
      <c r="O266" t="s">
        <v>39</v>
      </c>
    </row>
    <row r="267" spans="1:15" x14ac:dyDescent="0.25">
      <c r="A267" t="s">
        <v>37</v>
      </c>
      <c r="B267">
        <v>999</v>
      </c>
      <c r="C267" s="1">
        <v>42798</v>
      </c>
      <c r="D267" t="s">
        <v>277</v>
      </c>
      <c r="E267" s="1">
        <v>42782</v>
      </c>
      <c r="F267">
        <v>0</v>
      </c>
      <c r="G267" s="1">
        <v>42800</v>
      </c>
      <c r="H267" s="1">
        <v>42802</v>
      </c>
      <c r="I267" t="s">
        <v>16</v>
      </c>
      <c r="J267" s="2">
        <v>2897.56</v>
      </c>
      <c r="K267">
        <v>492.39</v>
      </c>
      <c r="L267" s="2">
        <v>2405.17</v>
      </c>
      <c r="M267">
        <v>-2</v>
      </c>
      <c r="N267" s="2">
        <v>-4810.34</v>
      </c>
      <c r="O267" t="s">
        <v>39</v>
      </c>
    </row>
    <row r="268" spans="1:15" x14ac:dyDescent="0.25">
      <c r="A268" t="s">
        <v>37</v>
      </c>
      <c r="B268">
        <v>437</v>
      </c>
      <c r="C268" s="1">
        <v>42768</v>
      </c>
      <c r="D268" t="s">
        <v>278</v>
      </c>
      <c r="E268" s="1">
        <v>42754</v>
      </c>
      <c r="F268">
        <v>0</v>
      </c>
      <c r="G268" s="1">
        <v>42772</v>
      </c>
      <c r="H268" s="1">
        <v>42774</v>
      </c>
      <c r="I268" t="s">
        <v>16</v>
      </c>
      <c r="J268">
        <v>98.9</v>
      </c>
      <c r="K268">
        <v>13.34</v>
      </c>
      <c r="L268">
        <v>85.56</v>
      </c>
      <c r="M268">
        <v>-2</v>
      </c>
      <c r="N268">
        <v>-171.12</v>
      </c>
      <c r="O268" t="s">
        <v>39</v>
      </c>
    </row>
    <row r="269" spans="1:15" x14ac:dyDescent="0.25">
      <c r="A269" t="s">
        <v>37</v>
      </c>
      <c r="B269">
        <v>436</v>
      </c>
      <c r="C269" s="1">
        <v>42768</v>
      </c>
      <c r="D269" t="s">
        <v>279</v>
      </c>
      <c r="E269" s="1">
        <v>42754</v>
      </c>
      <c r="F269">
        <v>0</v>
      </c>
      <c r="G269" s="1">
        <v>42772</v>
      </c>
      <c r="H269" s="1">
        <v>42774</v>
      </c>
      <c r="I269" t="s">
        <v>16</v>
      </c>
      <c r="J269">
        <v>71.81</v>
      </c>
      <c r="K269">
        <v>12.95</v>
      </c>
      <c r="L269">
        <v>58.86</v>
      </c>
      <c r="M269">
        <v>-2</v>
      </c>
      <c r="N269">
        <v>-117.72</v>
      </c>
      <c r="O269" t="s">
        <v>39</v>
      </c>
    </row>
    <row r="270" spans="1:15" x14ac:dyDescent="0.25">
      <c r="A270" t="s">
        <v>37</v>
      </c>
      <c r="B270">
        <v>995</v>
      </c>
      <c r="C270" s="1">
        <v>42798</v>
      </c>
      <c r="D270" t="s">
        <v>266</v>
      </c>
      <c r="E270" s="1">
        <v>42782</v>
      </c>
      <c r="F270">
        <v>0</v>
      </c>
      <c r="G270" s="1">
        <v>42800</v>
      </c>
      <c r="H270" s="1">
        <v>42802</v>
      </c>
      <c r="I270" t="s">
        <v>16</v>
      </c>
      <c r="J270" s="2">
        <v>1064.51</v>
      </c>
      <c r="K270">
        <v>191.82</v>
      </c>
      <c r="L270">
        <v>872.69</v>
      </c>
      <c r="M270">
        <v>-2</v>
      </c>
      <c r="N270" s="2">
        <v>-1745.38</v>
      </c>
      <c r="O270" t="s">
        <v>39</v>
      </c>
    </row>
    <row r="271" spans="1:15" x14ac:dyDescent="0.25">
      <c r="A271" t="s">
        <v>37</v>
      </c>
      <c r="B271">
        <v>439</v>
      </c>
      <c r="C271" s="1">
        <v>42768</v>
      </c>
      <c r="D271" t="s">
        <v>280</v>
      </c>
      <c r="E271" s="1">
        <v>42754</v>
      </c>
      <c r="F271">
        <v>0</v>
      </c>
      <c r="G271" s="1">
        <v>42772</v>
      </c>
      <c r="H271" s="1">
        <v>42774</v>
      </c>
      <c r="I271" t="s">
        <v>16</v>
      </c>
      <c r="J271">
        <v>850</v>
      </c>
      <c r="K271">
        <v>153.24</v>
      </c>
      <c r="L271">
        <v>696.76</v>
      </c>
      <c r="M271">
        <v>-2</v>
      </c>
      <c r="N271" s="2">
        <v>-1393.52</v>
      </c>
      <c r="O271" t="s">
        <v>39</v>
      </c>
    </row>
    <row r="272" spans="1:15" x14ac:dyDescent="0.25">
      <c r="A272" t="s">
        <v>37</v>
      </c>
      <c r="B272">
        <v>1000</v>
      </c>
      <c r="C272" s="1">
        <v>42798</v>
      </c>
      <c r="D272" t="s">
        <v>281</v>
      </c>
      <c r="E272" s="1">
        <v>42782</v>
      </c>
      <c r="F272">
        <v>0</v>
      </c>
      <c r="G272" s="1">
        <v>42800</v>
      </c>
      <c r="H272" s="1">
        <v>42802</v>
      </c>
      <c r="I272" t="s">
        <v>16</v>
      </c>
      <c r="J272">
        <v>68.69</v>
      </c>
      <c r="K272">
        <v>-17.739999999999998</v>
      </c>
      <c r="L272">
        <v>86.43</v>
      </c>
      <c r="M272">
        <v>-2</v>
      </c>
      <c r="N272">
        <v>-172.86</v>
      </c>
      <c r="O272" t="s">
        <v>39</v>
      </c>
    </row>
    <row r="273" spans="1:15" x14ac:dyDescent="0.25">
      <c r="A273" t="s">
        <v>37</v>
      </c>
      <c r="B273">
        <v>438</v>
      </c>
      <c r="C273" s="1">
        <v>42768</v>
      </c>
      <c r="D273" t="s">
        <v>282</v>
      </c>
      <c r="E273" s="1">
        <v>42754</v>
      </c>
      <c r="F273">
        <v>0</v>
      </c>
      <c r="G273" s="1">
        <v>42772</v>
      </c>
      <c r="H273" s="1">
        <v>42774</v>
      </c>
      <c r="I273" t="s">
        <v>16</v>
      </c>
      <c r="J273" s="2">
        <v>1435.28</v>
      </c>
      <c r="K273">
        <v>258.82</v>
      </c>
      <c r="L273" s="2">
        <v>1176.46</v>
      </c>
      <c r="M273">
        <v>-2</v>
      </c>
      <c r="N273" s="2">
        <v>-2352.92</v>
      </c>
      <c r="O273" t="s">
        <v>39</v>
      </c>
    </row>
    <row r="274" spans="1:15" x14ac:dyDescent="0.25">
      <c r="A274" t="s">
        <v>37</v>
      </c>
      <c r="B274">
        <v>999</v>
      </c>
      <c r="C274" s="1">
        <v>42798</v>
      </c>
      <c r="D274" t="s">
        <v>283</v>
      </c>
      <c r="E274" s="1">
        <v>42782</v>
      </c>
      <c r="F274">
        <v>0</v>
      </c>
      <c r="G274" s="1">
        <v>42800</v>
      </c>
      <c r="H274" s="1">
        <v>42802</v>
      </c>
      <c r="I274" t="s">
        <v>16</v>
      </c>
      <c r="J274" s="2">
        <v>1286.57</v>
      </c>
      <c r="K274">
        <v>201.88</v>
      </c>
      <c r="L274" s="2">
        <v>1084.69</v>
      </c>
      <c r="M274">
        <v>-2</v>
      </c>
      <c r="N274" s="2">
        <v>-2169.38</v>
      </c>
      <c r="O274" t="s">
        <v>39</v>
      </c>
    </row>
    <row r="275" spans="1:15" x14ac:dyDescent="0.25">
      <c r="A275" t="s">
        <v>37</v>
      </c>
      <c r="B275">
        <v>437</v>
      </c>
      <c r="C275" s="1">
        <v>42768</v>
      </c>
      <c r="D275" t="s">
        <v>284</v>
      </c>
      <c r="E275" s="1">
        <v>42754</v>
      </c>
      <c r="F275">
        <v>0</v>
      </c>
      <c r="G275" s="1">
        <v>42772</v>
      </c>
      <c r="H275" s="1">
        <v>42774</v>
      </c>
      <c r="I275" t="s">
        <v>16</v>
      </c>
      <c r="J275">
        <v>543.73</v>
      </c>
      <c r="K275">
        <v>98.04</v>
      </c>
      <c r="L275">
        <v>445.69</v>
      </c>
      <c r="M275">
        <v>-2</v>
      </c>
      <c r="N275">
        <v>-891.38</v>
      </c>
      <c r="O275" t="s">
        <v>39</v>
      </c>
    </row>
    <row r="276" spans="1:15" x14ac:dyDescent="0.25">
      <c r="A276" t="s">
        <v>37</v>
      </c>
      <c r="B276">
        <v>998</v>
      </c>
      <c r="C276" s="1">
        <v>42798</v>
      </c>
      <c r="D276" t="s">
        <v>285</v>
      </c>
      <c r="E276" s="1">
        <v>42782</v>
      </c>
      <c r="F276">
        <v>0</v>
      </c>
      <c r="G276" s="1">
        <v>42800</v>
      </c>
      <c r="H276" s="1">
        <v>42802</v>
      </c>
      <c r="I276" t="s">
        <v>16</v>
      </c>
      <c r="J276">
        <v>324.16000000000003</v>
      </c>
      <c r="K276">
        <v>30.59</v>
      </c>
      <c r="L276">
        <v>293.57</v>
      </c>
      <c r="M276">
        <v>-2</v>
      </c>
      <c r="N276">
        <v>-587.14</v>
      </c>
      <c r="O276" t="s">
        <v>39</v>
      </c>
    </row>
    <row r="277" spans="1:15" x14ac:dyDescent="0.25">
      <c r="A277" t="s">
        <v>37</v>
      </c>
      <c r="B277">
        <v>997</v>
      </c>
      <c r="C277" s="1">
        <v>42798</v>
      </c>
      <c r="D277" t="s">
        <v>286</v>
      </c>
      <c r="E277" s="1">
        <v>42782</v>
      </c>
      <c r="F277">
        <v>0</v>
      </c>
      <c r="G277" s="1">
        <v>42800</v>
      </c>
      <c r="H277" s="1">
        <v>42802</v>
      </c>
      <c r="I277" t="s">
        <v>16</v>
      </c>
      <c r="J277">
        <v>265.94</v>
      </c>
      <c r="K277">
        <v>47.88</v>
      </c>
      <c r="L277">
        <v>218.06</v>
      </c>
      <c r="M277">
        <v>-2</v>
      </c>
      <c r="N277">
        <v>-436.12</v>
      </c>
      <c r="O277" t="s">
        <v>39</v>
      </c>
    </row>
    <row r="278" spans="1:15" x14ac:dyDescent="0.25">
      <c r="A278" t="s">
        <v>37</v>
      </c>
      <c r="B278">
        <v>1000</v>
      </c>
      <c r="C278" s="1">
        <v>42798</v>
      </c>
      <c r="D278" t="s">
        <v>287</v>
      </c>
      <c r="E278" s="1">
        <v>42782</v>
      </c>
      <c r="F278">
        <v>0</v>
      </c>
      <c r="G278" s="1">
        <v>42800</v>
      </c>
      <c r="H278" s="1">
        <v>42802</v>
      </c>
      <c r="I278" t="s">
        <v>16</v>
      </c>
      <c r="J278" s="2">
        <v>3777.7</v>
      </c>
      <c r="K278">
        <v>651.1</v>
      </c>
      <c r="L278" s="2">
        <v>3126.6</v>
      </c>
      <c r="M278">
        <v>-2</v>
      </c>
      <c r="N278" s="2">
        <v>-6253.2</v>
      </c>
      <c r="O278" t="s">
        <v>39</v>
      </c>
    </row>
    <row r="279" spans="1:15" x14ac:dyDescent="0.25">
      <c r="A279" t="s">
        <v>37</v>
      </c>
      <c r="B279">
        <v>999</v>
      </c>
      <c r="C279" s="1">
        <v>42798</v>
      </c>
      <c r="D279" t="s">
        <v>288</v>
      </c>
      <c r="E279" s="1">
        <v>42782</v>
      </c>
      <c r="F279">
        <v>0</v>
      </c>
      <c r="G279" s="1">
        <v>42800</v>
      </c>
      <c r="H279" s="1">
        <v>42802</v>
      </c>
      <c r="I279" t="s">
        <v>16</v>
      </c>
      <c r="J279" s="2">
        <v>2059.7600000000002</v>
      </c>
      <c r="K279">
        <v>341.31</v>
      </c>
      <c r="L279" s="2">
        <v>1718.45</v>
      </c>
      <c r="M279">
        <v>-2</v>
      </c>
      <c r="N279" s="2">
        <v>-3436.9</v>
      </c>
      <c r="O279" t="s">
        <v>39</v>
      </c>
    </row>
    <row r="280" spans="1:15" x14ac:dyDescent="0.25">
      <c r="A280" t="s">
        <v>37</v>
      </c>
      <c r="B280">
        <v>437</v>
      </c>
      <c r="C280" s="1">
        <v>42768</v>
      </c>
      <c r="D280" t="s">
        <v>289</v>
      </c>
      <c r="E280" s="1">
        <v>42754</v>
      </c>
      <c r="F280">
        <v>0</v>
      </c>
      <c r="G280" s="1">
        <v>42772</v>
      </c>
      <c r="H280" s="1">
        <v>42774</v>
      </c>
      <c r="I280" t="s">
        <v>16</v>
      </c>
      <c r="J280" s="2">
        <v>1308.82</v>
      </c>
      <c r="K280">
        <v>236.02</v>
      </c>
      <c r="L280" s="2">
        <v>1072.8</v>
      </c>
      <c r="M280">
        <v>-2</v>
      </c>
      <c r="N280" s="2">
        <v>-2145.6</v>
      </c>
      <c r="O280" t="s">
        <v>39</v>
      </c>
    </row>
    <row r="281" spans="1:15" x14ac:dyDescent="0.25">
      <c r="A281" t="s">
        <v>37</v>
      </c>
      <c r="B281">
        <v>998</v>
      </c>
      <c r="C281" s="1">
        <v>42798</v>
      </c>
      <c r="D281" t="s">
        <v>290</v>
      </c>
      <c r="E281" s="1">
        <v>42782</v>
      </c>
      <c r="F281">
        <v>0</v>
      </c>
      <c r="G281" s="1">
        <v>42800</v>
      </c>
      <c r="H281" s="1">
        <v>42802</v>
      </c>
      <c r="I281" t="s">
        <v>16</v>
      </c>
      <c r="J281">
        <v>623.5</v>
      </c>
      <c r="K281">
        <v>82.31</v>
      </c>
      <c r="L281">
        <v>541.19000000000005</v>
      </c>
      <c r="M281">
        <v>-2</v>
      </c>
      <c r="N281" s="2">
        <v>-1082.3800000000001</v>
      </c>
      <c r="O281" t="s">
        <v>39</v>
      </c>
    </row>
    <row r="282" spans="1:15" x14ac:dyDescent="0.25">
      <c r="A282" t="s">
        <v>37</v>
      </c>
      <c r="B282">
        <v>435</v>
      </c>
      <c r="C282" s="1">
        <v>42768</v>
      </c>
      <c r="D282" t="s">
        <v>291</v>
      </c>
      <c r="E282" s="1">
        <v>42754</v>
      </c>
      <c r="F282">
        <v>0</v>
      </c>
      <c r="G282" s="1">
        <v>42772</v>
      </c>
      <c r="H282" s="1">
        <v>42774</v>
      </c>
      <c r="I282" t="s">
        <v>16</v>
      </c>
      <c r="J282" s="2">
        <v>2416.75</v>
      </c>
      <c r="K282">
        <v>435.81</v>
      </c>
      <c r="L282" s="2">
        <v>1980.94</v>
      </c>
      <c r="M282">
        <v>-2</v>
      </c>
      <c r="N282" s="2">
        <v>-3961.88</v>
      </c>
      <c r="O282" t="s">
        <v>39</v>
      </c>
    </row>
    <row r="283" spans="1:15" x14ac:dyDescent="0.25">
      <c r="A283" t="s">
        <v>37</v>
      </c>
      <c r="B283">
        <v>994</v>
      </c>
      <c r="C283" s="1">
        <v>42798</v>
      </c>
      <c r="D283" t="s">
        <v>292</v>
      </c>
      <c r="E283" s="1">
        <v>42782</v>
      </c>
      <c r="F283">
        <v>0</v>
      </c>
      <c r="G283" s="1">
        <v>42800</v>
      </c>
      <c r="H283" s="1">
        <v>42802</v>
      </c>
      <c r="I283" t="s">
        <v>16</v>
      </c>
      <c r="J283" s="2">
        <v>1618.49</v>
      </c>
      <c r="K283">
        <v>261.68</v>
      </c>
      <c r="L283" s="2">
        <v>1356.81</v>
      </c>
      <c r="M283">
        <v>-2</v>
      </c>
      <c r="N283" s="2">
        <v>-2713.62</v>
      </c>
      <c r="O283" t="s">
        <v>39</v>
      </c>
    </row>
    <row r="284" spans="1:15" x14ac:dyDescent="0.25">
      <c r="A284" t="s">
        <v>160</v>
      </c>
      <c r="B284">
        <v>683</v>
      </c>
      <c r="C284" s="1">
        <v>42786</v>
      </c>
      <c r="D284" t="str">
        <f>"004800190972"</f>
        <v>004800190972</v>
      </c>
      <c r="E284" s="1">
        <v>42774</v>
      </c>
      <c r="F284">
        <v>0</v>
      </c>
      <c r="G284" s="1">
        <v>42786</v>
      </c>
      <c r="H284" s="1">
        <v>42789</v>
      </c>
      <c r="I284" t="s">
        <v>16</v>
      </c>
      <c r="J284">
        <v>638.08000000000004</v>
      </c>
      <c r="K284">
        <v>115.06</v>
      </c>
      <c r="L284">
        <v>523.02</v>
      </c>
      <c r="M284">
        <v>-3</v>
      </c>
      <c r="N284" s="2">
        <v>-1569.06</v>
      </c>
      <c r="O284" t="s">
        <v>63</v>
      </c>
    </row>
    <row r="285" spans="1:15" x14ac:dyDescent="0.25">
      <c r="A285" t="s">
        <v>160</v>
      </c>
      <c r="B285">
        <v>683</v>
      </c>
      <c r="C285" s="1">
        <v>42786</v>
      </c>
      <c r="D285" t="str">
        <f>"004800192186"</f>
        <v>004800192186</v>
      </c>
      <c r="E285" s="1">
        <v>42774</v>
      </c>
      <c r="F285">
        <v>0</v>
      </c>
      <c r="G285" s="1">
        <v>42786</v>
      </c>
      <c r="H285" s="1">
        <v>42789</v>
      </c>
      <c r="I285" t="s">
        <v>16</v>
      </c>
      <c r="J285">
        <v>207.88</v>
      </c>
      <c r="K285">
        <v>37.49</v>
      </c>
      <c r="L285">
        <v>170.39</v>
      </c>
      <c r="M285">
        <v>-3</v>
      </c>
      <c r="N285">
        <v>-511.17</v>
      </c>
      <c r="O285" t="s">
        <v>63</v>
      </c>
    </row>
    <row r="286" spans="1:15" x14ac:dyDescent="0.25">
      <c r="A286" t="s">
        <v>160</v>
      </c>
      <c r="B286">
        <v>682</v>
      </c>
      <c r="C286" s="1">
        <v>42786</v>
      </c>
      <c r="D286" t="str">
        <f>"004800193443"</f>
        <v>004800193443</v>
      </c>
      <c r="E286" s="1">
        <v>42774</v>
      </c>
      <c r="F286">
        <v>0</v>
      </c>
      <c r="G286" s="1">
        <v>42786</v>
      </c>
      <c r="H286" s="1">
        <v>42789</v>
      </c>
      <c r="I286" t="s">
        <v>16</v>
      </c>
      <c r="J286" s="2">
        <v>7279.51</v>
      </c>
      <c r="K286" s="2">
        <v>1312.7</v>
      </c>
      <c r="L286" s="2">
        <v>5966.81</v>
      </c>
      <c r="M286">
        <v>-3</v>
      </c>
      <c r="N286" s="2">
        <v>-17900.43</v>
      </c>
      <c r="O286" t="s">
        <v>63</v>
      </c>
    </row>
    <row r="287" spans="1:15" x14ac:dyDescent="0.25">
      <c r="A287" t="s">
        <v>160</v>
      </c>
      <c r="B287">
        <v>685</v>
      </c>
      <c r="C287" s="1">
        <v>42786</v>
      </c>
      <c r="D287" t="str">
        <f>"004800195462"</f>
        <v>004800195462</v>
      </c>
      <c r="E287" s="1">
        <v>42774</v>
      </c>
      <c r="F287">
        <v>0</v>
      </c>
      <c r="G287" s="1">
        <v>42786</v>
      </c>
      <c r="H287" s="1">
        <v>42789</v>
      </c>
      <c r="I287" t="s">
        <v>16</v>
      </c>
      <c r="J287">
        <v>7</v>
      </c>
      <c r="K287">
        <v>1.26</v>
      </c>
      <c r="L287">
        <v>5.74</v>
      </c>
      <c r="M287">
        <v>-3</v>
      </c>
      <c r="N287">
        <v>-17.22</v>
      </c>
      <c r="O287" t="s">
        <v>63</v>
      </c>
    </row>
    <row r="288" spans="1:15" x14ac:dyDescent="0.25">
      <c r="A288" t="s">
        <v>160</v>
      </c>
      <c r="B288">
        <v>682</v>
      </c>
      <c r="C288" s="1">
        <v>42786</v>
      </c>
      <c r="D288" t="str">
        <f>"004800196460"</f>
        <v>004800196460</v>
      </c>
      <c r="E288" s="1">
        <v>42774</v>
      </c>
      <c r="F288">
        <v>0</v>
      </c>
      <c r="G288" s="1">
        <v>42786</v>
      </c>
      <c r="H288" s="1">
        <v>42789</v>
      </c>
      <c r="I288" t="s">
        <v>16</v>
      </c>
      <c r="J288">
        <v>180.96</v>
      </c>
      <c r="K288">
        <v>32.630000000000003</v>
      </c>
      <c r="L288">
        <v>148.33000000000001</v>
      </c>
      <c r="M288">
        <v>-3</v>
      </c>
      <c r="N288">
        <v>-444.99</v>
      </c>
      <c r="O288" t="s">
        <v>63</v>
      </c>
    </row>
    <row r="289" spans="1:15" x14ac:dyDescent="0.25">
      <c r="A289" t="s">
        <v>160</v>
      </c>
      <c r="B289">
        <v>683</v>
      </c>
      <c r="C289" s="1">
        <v>42786</v>
      </c>
      <c r="D289" t="str">
        <f>"004800196906"</f>
        <v>004800196906</v>
      </c>
      <c r="E289" s="1">
        <v>42774</v>
      </c>
      <c r="F289">
        <v>0</v>
      </c>
      <c r="G289" s="1">
        <v>42786</v>
      </c>
      <c r="H289" s="1">
        <v>42789</v>
      </c>
      <c r="I289" t="s">
        <v>16</v>
      </c>
      <c r="J289" s="2">
        <v>2575.0700000000002</v>
      </c>
      <c r="K289">
        <v>464.36</v>
      </c>
      <c r="L289" s="2">
        <v>2110.71</v>
      </c>
      <c r="M289">
        <v>-3</v>
      </c>
      <c r="N289" s="2">
        <v>-6332.13</v>
      </c>
      <c r="O289" t="s">
        <v>63</v>
      </c>
    </row>
    <row r="290" spans="1:15" x14ac:dyDescent="0.25">
      <c r="A290" t="s">
        <v>160</v>
      </c>
      <c r="B290">
        <v>682</v>
      </c>
      <c r="C290" s="1">
        <v>42786</v>
      </c>
      <c r="D290" t="str">
        <f>"004800193442"</f>
        <v>004800193442</v>
      </c>
      <c r="E290" s="1">
        <v>42774</v>
      </c>
      <c r="F290">
        <v>0</v>
      </c>
      <c r="G290" s="1">
        <v>42786</v>
      </c>
      <c r="H290" s="1">
        <v>42789</v>
      </c>
      <c r="I290" t="s">
        <v>16</v>
      </c>
      <c r="J290" s="2">
        <v>24074.38</v>
      </c>
      <c r="K290" s="2">
        <v>4341.28</v>
      </c>
      <c r="L290" s="2">
        <v>19733.099999999999</v>
      </c>
      <c r="M290">
        <v>-3</v>
      </c>
      <c r="N290" s="2">
        <v>-59199.3</v>
      </c>
      <c r="O290" t="s">
        <v>63</v>
      </c>
    </row>
    <row r="291" spans="1:15" x14ac:dyDescent="0.25">
      <c r="A291" t="s">
        <v>160</v>
      </c>
      <c r="B291">
        <v>681</v>
      </c>
      <c r="C291" s="1">
        <v>42786</v>
      </c>
      <c r="D291" t="str">
        <f>"004800196460"</f>
        <v>004800196460</v>
      </c>
      <c r="E291" s="1">
        <v>42774</v>
      </c>
      <c r="F291">
        <v>0</v>
      </c>
      <c r="G291" s="1">
        <v>42786</v>
      </c>
      <c r="H291" s="1">
        <v>42789</v>
      </c>
      <c r="I291" t="s">
        <v>16</v>
      </c>
      <c r="J291">
        <v>180.97</v>
      </c>
      <c r="K291">
        <v>32.64</v>
      </c>
      <c r="L291">
        <v>148.33000000000001</v>
      </c>
      <c r="M291">
        <v>-3</v>
      </c>
      <c r="N291">
        <v>-444.99</v>
      </c>
      <c r="O291" t="s">
        <v>63</v>
      </c>
    </row>
    <row r="292" spans="1:15" x14ac:dyDescent="0.25">
      <c r="A292" t="s">
        <v>37</v>
      </c>
      <c r="B292">
        <v>624</v>
      </c>
      <c r="C292" s="1">
        <v>42775</v>
      </c>
      <c r="D292" t="s">
        <v>293</v>
      </c>
      <c r="E292" s="1">
        <v>42723</v>
      </c>
      <c r="F292">
        <v>0</v>
      </c>
      <c r="G292" s="1">
        <v>42780</v>
      </c>
      <c r="H292" s="1">
        <v>42783</v>
      </c>
      <c r="I292" t="s">
        <v>16</v>
      </c>
      <c r="J292">
        <v>924.53</v>
      </c>
      <c r="K292">
        <v>166.72</v>
      </c>
      <c r="L292">
        <v>757.81</v>
      </c>
      <c r="M292">
        <v>-3</v>
      </c>
      <c r="N292" s="2">
        <v>-2273.4299999999998</v>
      </c>
      <c r="O292" t="s">
        <v>39</v>
      </c>
    </row>
    <row r="293" spans="1:15" x14ac:dyDescent="0.25">
      <c r="A293" t="s">
        <v>294</v>
      </c>
      <c r="B293">
        <v>942</v>
      </c>
      <c r="C293" s="1">
        <v>42795</v>
      </c>
      <c r="D293" t="s">
        <v>295</v>
      </c>
      <c r="E293" s="1">
        <v>42767</v>
      </c>
      <c r="F293">
        <v>0</v>
      </c>
      <c r="G293" s="1">
        <v>42795</v>
      </c>
      <c r="H293" s="1">
        <v>42798</v>
      </c>
      <c r="I293" t="s">
        <v>16</v>
      </c>
      <c r="J293" s="2">
        <v>26887.63</v>
      </c>
      <c r="K293" s="2">
        <v>1034.1400000000001</v>
      </c>
      <c r="L293" s="2">
        <v>25853.49</v>
      </c>
      <c r="M293">
        <v>-3</v>
      </c>
      <c r="N293" s="2">
        <v>-77560.47</v>
      </c>
      <c r="O293" t="s">
        <v>23</v>
      </c>
    </row>
    <row r="294" spans="1:15" x14ac:dyDescent="0.25">
      <c r="A294" t="s">
        <v>296</v>
      </c>
      <c r="B294">
        <v>989</v>
      </c>
      <c r="C294" s="1">
        <v>42796</v>
      </c>
      <c r="D294" t="str">
        <f>"6820170214001218"</f>
        <v>6820170214001218</v>
      </c>
      <c r="E294" s="1">
        <v>42769</v>
      </c>
      <c r="F294">
        <v>0</v>
      </c>
      <c r="G294" s="1">
        <v>42796</v>
      </c>
      <c r="H294" s="1">
        <v>42800</v>
      </c>
      <c r="I294" t="s">
        <v>16</v>
      </c>
      <c r="J294">
        <v>84.51</v>
      </c>
      <c r="K294">
        <v>15.24</v>
      </c>
      <c r="L294">
        <v>69.27</v>
      </c>
      <c r="M294">
        <v>-4</v>
      </c>
      <c r="N294">
        <v>-277.08</v>
      </c>
      <c r="O294" t="s">
        <v>297</v>
      </c>
    </row>
    <row r="295" spans="1:15" x14ac:dyDescent="0.25">
      <c r="A295" t="s">
        <v>296</v>
      </c>
      <c r="B295">
        <v>647</v>
      </c>
      <c r="C295" s="1">
        <v>42780</v>
      </c>
      <c r="D295" t="str">
        <f>"6820170114002669"</f>
        <v>6820170114002669</v>
      </c>
      <c r="E295" s="1">
        <v>42754</v>
      </c>
      <c r="F295">
        <v>0</v>
      </c>
      <c r="G295" s="1">
        <v>42780</v>
      </c>
      <c r="H295" s="1">
        <v>42784</v>
      </c>
      <c r="I295" t="s">
        <v>16</v>
      </c>
      <c r="J295">
        <v>69</v>
      </c>
      <c r="K295">
        <v>12.49</v>
      </c>
      <c r="L295">
        <v>56.51</v>
      </c>
      <c r="M295">
        <v>-4</v>
      </c>
      <c r="N295">
        <v>-226.04</v>
      </c>
      <c r="O295" t="s">
        <v>297</v>
      </c>
    </row>
    <row r="296" spans="1:15" x14ac:dyDescent="0.25">
      <c r="A296" t="s">
        <v>160</v>
      </c>
      <c r="B296">
        <v>323</v>
      </c>
      <c r="C296" s="1">
        <v>42760</v>
      </c>
      <c r="D296" t="str">
        <f>"004800038958"</f>
        <v>004800038958</v>
      </c>
      <c r="E296" s="1">
        <v>42748</v>
      </c>
      <c r="F296">
        <v>0</v>
      </c>
      <c r="G296" s="1">
        <v>42760</v>
      </c>
      <c r="H296" s="1">
        <v>42765</v>
      </c>
      <c r="I296" t="s">
        <v>16</v>
      </c>
      <c r="J296">
        <v>687.81</v>
      </c>
      <c r="K296">
        <v>124.03</v>
      </c>
      <c r="L296">
        <v>563.78</v>
      </c>
      <c r="M296">
        <v>-5</v>
      </c>
      <c r="N296" s="2">
        <v>-2818.9</v>
      </c>
      <c r="O296" t="s">
        <v>63</v>
      </c>
    </row>
    <row r="297" spans="1:15" x14ac:dyDescent="0.25">
      <c r="A297" t="s">
        <v>160</v>
      </c>
      <c r="B297">
        <v>322</v>
      </c>
      <c r="C297" s="1">
        <v>42760</v>
      </c>
      <c r="D297" t="str">
        <f>"004800038960"</f>
        <v>004800038960</v>
      </c>
      <c r="E297" s="1">
        <v>42748</v>
      </c>
      <c r="F297">
        <v>0</v>
      </c>
      <c r="G297" s="1">
        <v>42760</v>
      </c>
      <c r="H297" s="1">
        <v>42765</v>
      </c>
      <c r="I297" t="s">
        <v>16</v>
      </c>
      <c r="J297">
        <v>125.64</v>
      </c>
      <c r="K297">
        <v>22.66</v>
      </c>
      <c r="L297">
        <v>102.98</v>
      </c>
      <c r="M297">
        <v>-5</v>
      </c>
      <c r="N297">
        <v>-514.9</v>
      </c>
      <c r="O297" t="s">
        <v>63</v>
      </c>
    </row>
    <row r="298" spans="1:15" x14ac:dyDescent="0.25">
      <c r="A298" t="s">
        <v>160</v>
      </c>
      <c r="B298">
        <v>324</v>
      </c>
      <c r="C298" s="1">
        <v>42760</v>
      </c>
      <c r="D298" t="str">
        <f>"004800038958"</f>
        <v>004800038958</v>
      </c>
      <c r="E298" s="1">
        <v>42748</v>
      </c>
      <c r="F298">
        <v>0</v>
      </c>
      <c r="G298" s="1">
        <v>42760</v>
      </c>
      <c r="H298" s="1">
        <v>42765</v>
      </c>
      <c r="I298" t="s">
        <v>16</v>
      </c>
      <c r="J298">
        <v>35.799999999999997</v>
      </c>
      <c r="K298">
        <v>6.46</v>
      </c>
      <c r="L298">
        <v>29.34</v>
      </c>
      <c r="M298">
        <v>-5</v>
      </c>
      <c r="N298">
        <v>-146.69999999999999</v>
      </c>
      <c r="O298" t="s">
        <v>63</v>
      </c>
    </row>
    <row r="299" spans="1:15" x14ac:dyDescent="0.25">
      <c r="A299" t="s">
        <v>160</v>
      </c>
      <c r="B299">
        <v>6</v>
      </c>
      <c r="C299" s="1">
        <v>42753</v>
      </c>
      <c r="D299" t="str">
        <f>"004701766709"</f>
        <v>004701766709</v>
      </c>
      <c r="E299" s="1">
        <v>42732</v>
      </c>
      <c r="F299">
        <v>0</v>
      </c>
      <c r="G299" s="1">
        <v>42755</v>
      </c>
      <c r="H299" s="1">
        <v>42760</v>
      </c>
      <c r="I299" t="s">
        <v>16</v>
      </c>
      <c r="J299" s="2">
        <v>1528.72</v>
      </c>
      <c r="K299">
        <v>304.58999999999997</v>
      </c>
      <c r="L299" s="2">
        <v>1224.1300000000001</v>
      </c>
      <c r="M299">
        <v>-5</v>
      </c>
      <c r="N299" s="2">
        <v>-6120.65</v>
      </c>
      <c r="O299" t="s">
        <v>63</v>
      </c>
    </row>
    <row r="300" spans="1:15" x14ac:dyDescent="0.25">
      <c r="A300" t="s">
        <v>160</v>
      </c>
      <c r="B300">
        <v>321</v>
      </c>
      <c r="C300" s="1">
        <v>42760</v>
      </c>
      <c r="D300" t="str">
        <f>"004800038959"</f>
        <v>004800038959</v>
      </c>
      <c r="E300" s="1">
        <v>42748</v>
      </c>
      <c r="F300">
        <v>0</v>
      </c>
      <c r="G300" s="1">
        <v>42760</v>
      </c>
      <c r="H300" s="1">
        <v>42765</v>
      </c>
      <c r="I300" t="s">
        <v>16</v>
      </c>
      <c r="J300">
        <v>791.32</v>
      </c>
      <c r="K300">
        <v>142.69999999999999</v>
      </c>
      <c r="L300">
        <v>648.62</v>
      </c>
      <c r="M300">
        <v>-5</v>
      </c>
      <c r="N300" s="2">
        <v>-3243.1</v>
      </c>
      <c r="O300" t="s">
        <v>63</v>
      </c>
    </row>
    <row r="301" spans="1:15" x14ac:dyDescent="0.25">
      <c r="A301" t="s">
        <v>298</v>
      </c>
      <c r="B301">
        <v>1042</v>
      </c>
      <c r="C301" s="1">
        <v>42802</v>
      </c>
      <c r="D301" t="str">
        <f>"174003985"</f>
        <v>174003985</v>
      </c>
      <c r="E301" s="1">
        <v>42777</v>
      </c>
      <c r="F301">
        <v>0</v>
      </c>
      <c r="G301" s="1">
        <v>42802</v>
      </c>
      <c r="H301" s="1">
        <v>42807</v>
      </c>
      <c r="I301" t="s">
        <v>16</v>
      </c>
      <c r="J301">
        <v>255.36</v>
      </c>
      <c r="K301">
        <v>46.05</v>
      </c>
      <c r="L301">
        <v>209.31</v>
      </c>
      <c r="M301">
        <v>-5</v>
      </c>
      <c r="N301" s="2">
        <v>-1046.55</v>
      </c>
      <c r="O301" t="s">
        <v>49</v>
      </c>
    </row>
    <row r="302" spans="1:15" x14ac:dyDescent="0.25">
      <c r="A302" t="s">
        <v>298</v>
      </c>
      <c r="B302">
        <v>1032</v>
      </c>
      <c r="C302" s="1">
        <v>42802</v>
      </c>
      <c r="D302" t="str">
        <f>"174004486"</f>
        <v>174004486</v>
      </c>
      <c r="E302" s="1">
        <v>42777</v>
      </c>
      <c r="F302">
        <v>0</v>
      </c>
      <c r="G302" s="1">
        <v>42802</v>
      </c>
      <c r="H302" s="1">
        <v>42807</v>
      </c>
      <c r="I302" t="s">
        <v>16</v>
      </c>
      <c r="J302">
        <v>52.89</v>
      </c>
      <c r="K302">
        <v>9.5399999999999991</v>
      </c>
      <c r="L302">
        <v>43.35</v>
      </c>
      <c r="M302">
        <v>-5</v>
      </c>
      <c r="N302">
        <v>-216.75</v>
      </c>
      <c r="O302" t="s">
        <v>49</v>
      </c>
    </row>
    <row r="303" spans="1:15" x14ac:dyDescent="0.25">
      <c r="A303" t="s">
        <v>298</v>
      </c>
      <c r="B303">
        <v>1041</v>
      </c>
      <c r="C303" s="1">
        <v>42802</v>
      </c>
      <c r="D303" t="str">
        <f>"174003883"</f>
        <v>174003883</v>
      </c>
      <c r="E303" s="1">
        <v>42777</v>
      </c>
      <c r="F303">
        <v>0</v>
      </c>
      <c r="G303" s="1">
        <v>42802</v>
      </c>
      <c r="H303" s="1">
        <v>42807</v>
      </c>
      <c r="I303" t="s">
        <v>16</v>
      </c>
      <c r="J303">
        <v>572.12</v>
      </c>
      <c r="K303">
        <v>103.17</v>
      </c>
      <c r="L303">
        <v>468.95</v>
      </c>
      <c r="M303">
        <v>-5</v>
      </c>
      <c r="N303" s="2">
        <v>-2344.75</v>
      </c>
      <c r="O303" t="s">
        <v>49</v>
      </c>
    </row>
    <row r="304" spans="1:15" x14ac:dyDescent="0.25">
      <c r="A304" t="s">
        <v>298</v>
      </c>
      <c r="B304">
        <v>1031</v>
      </c>
      <c r="C304" s="1">
        <v>42802</v>
      </c>
      <c r="D304" t="str">
        <f>"174002940"</f>
        <v>174002940</v>
      </c>
      <c r="E304" s="1">
        <v>42777</v>
      </c>
      <c r="F304">
        <v>0</v>
      </c>
      <c r="G304" s="1">
        <v>42802</v>
      </c>
      <c r="H304" s="1">
        <v>42807</v>
      </c>
      <c r="I304" t="s">
        <v>16</v>
      </c>
      <c r="J304">
        <v>117.08</v>
      </c>
      <c r="K304">
        <v>21.11</v>
      </c>
      <c r="L304">
        <v>95.97</v>
      </c>
      <c r="M304">
        <v>-5</v>
      </c>
      <c r="N304">
        <v>-479.85</v>
      </c>
      <c r="O304" t="s">
        <v>49</v>
      </c>
    </row>
    <row r="305" spans="1:15" x14ac:dyDescent="0.25">
      <c r="A305" t="s">
        <v>298</v>
      </c>
      <c r="B305">
        <v>1040</v>
      </c>
      <c r="C305" s="1">
        <v>42802</v>
      </c>
      <c r="D305" t="str">
        <f>"174003918"</f>
        <v>174003918</v>
      </c>
      <c r="E305" s="1">
        <v>42777</v>
      </c>
      <c r="F305">
        <v>0</v>
      </c>
      <c r="G305" s="1">
        <v>42802</v>
      </c>
      <c r="H305" s="1">
        <v>42807</v>
      </c>
      <c r="I305" t="s">
        <v>16</v>
      </c>
      <c r="J305">
        <v>12.03</v>
      </c>
      <c r="K305">
        <v>2.17</v>
      </c>
      <c r="L305">
        <v>9.86</v>
      </c>
      <c r="M305">
        <v>-5</v>
      </c>
      <c r="N305">
        <v>-49.3</v>
      </c>
      <c r="O305" t="s">
        <v>49</v>
      </c>
    </row>
    <row r="306" spans="1:15" x14ac:dyDescent="0.25">
      <c r="A306" t="s">
        <v>298</v>
      </c>
      <c r="B306">
        <v>1031</v>
      </c>
      <c r="C306" s="1">
        <v>42802</v>
      </c>
      <c r="D306" t="str">
        <f>"174004487"</f>
        <v>174004487</v>
      </c>
      <c r="E306" s="1">
        <v>42777</v>
      </c>
      <c r="F306">
        <v>0</v>
      </c>
      <c r="G306" s="1">
        <v>42802</v>
      </c>
      <c r="H306" s="1">
        <v>42807</v>
      </c>
      <c r="I306" t="s">
        <v>16</v>
      </c>
      <c r="J306">
        <v>35.81</v>
      </c>
      <c r="K306">
        <v>6.46</v>
      </c>
      <c r="L306">
        <v>29.35</v>
      </c>
      <c r="M306">
        <v>-5</v>
      </c>
      <c r="N306">
        <v>-146.75</v>
      </c>
      <c r="O306" t="s">
        <v>49</v>
      </c>
    </row>
    <row r="307" spans="1:15" x14ac:dyDescent="0.25">
      <c r="A307" t="s">
        <v>298</v>
      </c>
      <c r="B307">
        <v>1038</v>
      </c>
      <c r="C307" s="1">
        <v>42802</v>
      </c>
      <c r="D307" t="str">
        <f>"174004003"</f>
        <v>174004003</v>
      </c>
      <c r="E307" s="1">
        <v>42777</v>
      </c>
      <c r="F307">
        <v>0</v>
      </c>
      <c r="G307" s="1">
        <v>42802</v>
      </c>
      <c r="H307" s="1">
        <v>42807</v>
      </c>
      <c r="I307" t="s">
        <v>16</v>
      </c>
      <c r="J307">
        <v>82.32</v>
      </c>
      <c r="K307">
        <v>14.84</v>
      </c>
      <c r="L307">
        <v>67.48</v>
      </c>
      <c r="M307">
        <v>-5</v>
      </c>
      <c r="N307">
        <v>-337.4</v>
      </c>
      <c r="O307" t="s">
        <v>49</v>
      </c>
    </row>
    <row r="308" spans="1:15" x14ac:dyDescent="0.25">
      <c r="A308" t="s">
        <v>298</v>
      </c>
      <c r="B308">
        <v>1030</v>
      </c>
      <c r="C308" s="1">
        <v>42802</v>
      </c>
      <c r="D308" t="str">
        <f>"174003833"</f>
        <v>174003833</v>
      </c>
      <c r="E308" s="1">
        <v>42777</v>
      </c>
      <c r="F308">
        <v>0</v>
      </c>
      <c r="G308" s="1">
        <v>42802</v>
      </c>
      <c r="H308" s="1">
        <v>42807</v>
      </c>
      <c r="I308" t="s">
        <v>16</v>
      </c>
      <c r="J308">
        <v>179.79</v>
      </c>
      <c r="K308">
        <v>32.42</v>
      </c>
      <c r="L308">
        <v>147.37</v>
      </c>
      <c r="M308">
        <v>-5</v>
      </c>
      <c r="N308">
        <v>-736.85</v>
      </c>
      <c r="O308" t="s">
        <v>49</v>
      </c>
    </row>
    <row r="309" spans="1:15" x14ac:dyDescent="0.25">
      <c r="A309" t="s">
        <v>298</v>
      </c>
      <c r="B309">
        <v>1037</v>
      </c>
      <c r="C309" s="1">
        <v>42802</v>
      </c>
      <c r="D309" t="str">
        <f>"174004296"</f>
        <v>174004296</v>
      </c>
      <c r="E309" s="1">
        <v>42777</v>
      </c>
      <c r="F309">
        <v>0</v>
      </c>
      <c r="G309" s="1">
        <v>42802</v>
      </c>
      <c r="H309" s="1">
        <v>42807</v>
      </c>
      <c r="I309" t="s">
        <v>16</v>
      </c>
      <c r="J309">
        <v>12.03</v>
      </c>
      <c r="K309">
        <v>2.17</v>
      </c>
      <c r="L309">
        <v>9.86</v>
      </c>
      <c r="M309">
        <v>-5</v>
      </c>
      <c r="N309">
        <v>-49.3</v>
      </c>
      <c r="O309" t="s">
        <v>49</v>
      </c>
    </row>
    <row r="310" spans="1:15" x14ac:dyDescent="0.25">
      <c r="A310" t="s">
        <v>298</v>
      </c>
      <c r="B310">
        <v>1029</v>
      </c>
      <c r="C310" s="1">
        <v>42802</v>
      </c>
      <c r="D310" t="str">
        <f>"174004485"</f>
        <v>174004485</v>
      </c>
      <c r="E310" s="1">
        <v>42777</v>
      </c>
      <c r="F310">
        <v>0</v>
      </c>
      <c r="G310" s="1">
        <v>42802</v>
      </c>
      <c r="H310" s="1">
        <v>42807</v>
      </c>
      <c r="I310" t="s">
        <v>16</v>
      </c>
      <c r="J310" s="2">
        <v>2611.87</v>
      </c>
      <c r="K310">
        <v>470.99</v>
      </c>
      <c r="L310" s="2">
        <v>2140.88</v>
      </c>
      <c r="M310">
        <v>-5</v>
      </c>
      <c r="N310" s="2">
        <v>-10704.4</v>
      </c>
      <c r="O310" t="s">
        <v>49</v>
      </c>
    </row>
    <row r="311" spans="1:15" x14ac:dyDescent="0.25">
      <c r="A311" t="s">
        <v>298</v>
      </c>
      <c r="B311">
        <v>1034</v>
      </c>
      <c r="C311" s="1">
        <v>42802</v>
      </c>
      <c r="D311" t="str">
        <f>"174002943"</f>
        <v>174002943</v>
      </c>
      <c r="E311" s="1">
        <v>42777</v>
      </c>
      <c r="F311">
        <v>0</v>
      </c>
      <c r="G311" s="1">
        <v>42802</v>
      </c>
      <c r="H311" s="1">
        <v>42807</v>
      </c>
      <c r="I311" t="s">
        <v>16</v>
      </c>
      <c r="J311">
        <v>12.03</v>
      </c>
      <c r="K311">
        <v>2.17</v>
      </c>
      <c r="L311">
        <v>9.86</v>
      </c>
      <c r="M311">
        <v>-5</v>
      </c>
      <c r="N311">
        <v>-49.3</v>
      </c>
      <c r="O311" t="s">
        <v>49</v>
      </c>
    </row>
    <row r="312" spans="1:15" x14ac:dyDescent="0.25">
      <c r="A312" t="s">
        <v>298</v>
      </c>
      <c r="B312">
        <v>1043</v>
      </c>
      <c r="C312" s="1">
        <v>42802</v>
      </c>
      <c r="D312" t="str">
        <f>"174003881"</f>
        <v>174003881</v>
      </c>
      <c r="E312" s="1">
        <v>42777</v>
      </c>
      <c r="F312">
        <v>0</v>
      </c>
      <c r="G312" s="1">
        <v>42802</v>
      </c>
      <c r="H312" s="1">
        <v>42807</v>
      </c>
      <c r="I312" t="s">
        <v>16</v>
      </c>
      <c r="J312">
        <v>128.30000000000001</v>
      </c>
      <c r="K312">
        <v>23.13</v>
      </c>
      <c r="L312">
        <v>105.17</v>
      </c>
      <c r="M312">
        <v>-5</v>
      </c>
      <c r="N312">
        <v>-525.85</v>
      </c>
      <c r="O312" t="s">
        <v>49</v>
      </c>
    </row>
    <row r="313" spans="1:15" x14ac:dyDescent="0.25">
      <c r="A313" t="s">
        <v>298</v>
      </c>
      <c r="B313">
        <v>1032</v>
      </c>
      <c r="C313" s="1">
        <v>42802</v>
      </c>
      <c r="D313" t="str">
        <f>"174004295"</f>
        <v>174004295</v>
      </c>
      <c r="E313" s="1">
        <v>42777</v>
      </c>
      <c r="F313">
        <v>0</v>
      </c>
      <c r="G313" s="1">
        <v>42802</v>
      </c>
      <c r="H313" s="1">
        <v>42807</v>
      </c>
      <c r="I313" t="s">
        <v>16</v>
      </c>
      <c r="J313" s="2">
        <v>1376.6</v>
      </c>
      <c r="K313">
        <v>248.24</v>
      </c>
      <c r="L313" s="2">
        <v>1128.3599999999999</v>
      </c>
      <c r="M313">
        <v>-5</v>
      </c>
      <c r="N313" s="2">
        <v>-5641.8</v>
      </c>
      <c r="O313" t="s">
        <v>49</v>
      </c>
    </row>
    <row r="314" spans="1:15" x14ac:dyDescent="0.25">
      <c r="A314" t="s">
        <v>298</v>
      </c>
      <c r="B314">
        <v>1041</v>
      </c>
      <c r="C314" s="1">
        <v>42802</v>
      </c>
      <c r="D314" t="str">
        <f>"174003831"</f>
        <v>174003831</v>
      </c>
      <c r="E314" s="1">
        <v>42777</v>
      </c>
      <c r="F314">
        <v>0</v>
      </c>
      <c r="G314" s="1">
        <v>42802</v>
      </c>
      <c r="H314" s="1">
        <v>42807</v>
      </c>
      <c r="I314" t="s">
        <v>16</v>
      </c>
      <c r="J314" s="2">
        <v>32933.68</v>
      </c>
      <c r="K314" s="2">
        <v>5938.86</v>
      </c>
      <c r="L314" s="2">
        <v>26994.82</v>
      </c>
      <c r="M314">
        <v>-5</v>
      </c>
      <c r="N314" s="2">
        <v>-134974.1</v>
      </c>
      <c r="O314" t="s">
        <v>49</v>
      </c>
    </row>
    <row r="315" spans="1:15" x14ac:dyDescent="0.25">
      <c r="A315" t="s">
        <v>298</v>
      </c>
      <c r="B315">
        <v>1031</v>
      </c>
      <c r="C315" s="1">
        <v>42802</v>
      </c>
      <c r="D315" t="str">
        <f>"174003882"</f>
        <v>174003882</v>
      </c>
      <c r="E315" s="1">
        <v>42777</v>
      </c>
      <c r="F315">
        <v>0</v>
      </c>
      <c r="G315" s="1">
        <v>42802</v>
      </c>
      <c r="H315" s="1">
        <v>42807</v>
      </c>
      <c r="I315" t="s">
        <v>16</v>
      </c>
      <c r="J315">
        <v>716.28</v>
      </c>
      <c r="K315">
        <v>129.16999999999999</v>
      </c>
      <c r="L315">
        <v>587.11</v>
      </c>
      <c r="M315">
        <v>-5</v>
      </c>
      <c r="N315" s="2">
        <v>-2935.55</v>
      </c>
      <c r="O315" t="s">
        <v>49</v>
      </c>
    </row>
    <row r="316" spans="1:15" x14ac:dyDescent="0.25">
      <c r="A316" t="s">
        <v>298</v>
      </c>
      <c r="B316">
        <v>1041</v>
      </c>
      <c r="C316" s="1">
        <v>42802</v>
      </c>
      <c r="D316" t="str">
        <f>"174003831"</f>
        <v>174003831</v>
      </c>
      <c r="E316" s="1">
        <v>42777</v>
      </c>
      <c r="F316">
        <v>0</v>
      </c>
      <c r="G316" s="1">
        <v>42802</v>
      </c>
      <c r="H316" s="1">
        <v>42807</v>
      </c>
      <c r="I316" t="s">
        <v>16</v>
      </c>
      <c r="J316">
        <v>6.3</v>
      </c>
      <c r="K316">
        <v>1.1399999999999999</v>
      </c>
      <c r="L316">
        <v>5.16</v>
      </c>
      <c r="M316">
        <v>-5</v>
      </c>
      <c r="N316">
        <v>-25.8</v>
      </c>
      <c r="O316" t="s">
        <v>49</v>
      </c>
    </row>
    <row r="317" spans="1:15" x14ac:dyDescent="0.25">
      <c r="A317" t="s">
        <v>298</v>
      </c>
      <c r="B317">
        <v>1031</v>
      </c>
      <c r="C317" s="1">
        <v>42802</v>
      </c>
      <c r="D317" t="str">
        <f>"174004000"</f>
        <v>174004000</v>
      </c>
      <c r="E317" s="1">
        <v>42777</v>
      </c>
      <c r="F317">
        <v>0</v>
      </c>
      <c r="G317" s="1">
        <v>42802</v>
      </c>
      <c r="H317" s="1">
        <v>42807</v>
      </c>
      <c r="I317" t="s">
        <v>16</v>
      </c>
      <c r="J317">
        <v>60.76</v>
      </c>
      <c r="K317">
        <v>10.96</v>
      </c>
      <c r="L317">
        <v>49.8</v>
      </c>
      <c r="M317">
        <v>-5</v>
      </c>
      <c r="N317">
        <v>-249</v>
      </c>
      <c r="O317" t="s">
        <v>49</v>
      </c>
    </row>
    <row r="318" spans="1:15" x14ac:dyDescent="0.25">
      <c r="A318" t="s">
        <v>298</v>
      </c>
      <c r="B318">
        <v>1039</v>
      </c>
      <c r="C318" s="1">
        <v>42802</v>
      </c>
      <c r="D318" t="str">
        <f>"174003834"</f>
        <v>174003834</v>
      </c>
      <c r="E318" s="1">
        <v>42777</v>
      </c>
      <c r="F318">
        <v>0</v>
      </c>
      <c r="G318" s="1">
        <v>42802</v>
      </c>
      <c r="H318" s="1">
        <v>42807</v>
      </c>
      <c r="I318" t="s">
        <v>16</v>
      </c>
      <c r="J318">
        <v>12.03</v>
      </c>
      <c r="K318">
        <v>2.17</v>
      </c>
      <c r="L318">
        <v>9.86</v>
      </c>
      <c r="M318">
        <v>-5</v>
      </c>
      <c r="N318">
        <v>-49.3</v>
      </c>
      <c r="O318" t="s">
        <v>49</v>
      </c>
    </row>
    <row r="319" spans="1:15" x14ac:dyDescent="0.25">
      <c r="A319" t="s">
        <v>298</v>
      </c>
      <c r="B319">
        <v>1031</v>
      </c>
      <c r="C319" s="1">
        <v>42802</v>
      </c>
      <c r="D319" t="str">
        <f>"174002940"</f>
        <v>174002940</v>
      </c>
      <c r="E319" s="1">
        <v>42777</v>
      </c>
      <c r="F319">
        <v>0</v>
      </c>
      <c r="G319" s="1">
        <v>42802</v>
      </c>
      <c r="H319" s="1">
        <v>42807</v>
      </c>
      <c r="I319" t="s">
        <v>16</v>
      </c>
      <c r="J319">
        <v>0.49</v>
      </c>
      <c r="K319">
        <v>0.09</v>
      </c>
      <c r="L319">
        <v>0.4</v>
      </c>
      <c r="M319">
        <v>-5</v>
      </c>
      <c r="N319">
        <v>-2</v>
      </c>
      <c r="O319" t="s">
        <v>49</v>
      </c>
    </row>
    <row r="320" spans="1:15" x14ac:dyDescent="0.25">
      <c r="A320" t="s">
        <v>298</v>
      </c>
      <c r="B320">
        <v>1038</v>
      </c>
      <c r="C320" s="1">
        <v>42802</v>
      </c>
      <c r="D320" t="str">
        <f>"174004484"</f>
        <v>174004484</v>
      </c>
      <c r="E320" s="1">
        <v>42777</v>
      </c>
      <c r="F320">
        <v>0</v>
      </c>
      <c r="G320" s="1">
        <v>42802</v>
      </c>
      <c r="H320" s="1">
        <v>42807</v>
      </c>
      <c r="I320" t="s">
        <v>16</v>
      </c>
      <c r="J320">
        <v>12.03</v>
      </c>
      <c r="K320">
        <v>2.17</v>
      </c>
      <c r="L320">
        <v>9.86</v>
      </c>
      <c r="M320">
        <v>-5</v>
      </c>
      <c r="N320">
        <v>-49.3</v>
      </c>
      <c r="O320" t="s">
        <v>49</v>
      </c>
    </row>
    <row r="321" spans="1:15" x14ac:dyDescent="0.25">
      <c r="A321" t="s">
        <v>298</v>
      </c>
      <c r="B321">
        <v>1030</v>
      </c>
      <c r="C321" s="1">
        <v>42802</v>
      </c>
      <c r="D321" t="str">
        <f>"174003917"</f>
        <v>174003917</v>
      </c>
      <c r="E321" s="1">
        <v>42777</v>
      </c>
      <c r="F321">
        <v>0</v>
      </c>
      <c r="G321" s="1">
        <v>42802</v>
      </c>
      <c r="H321" s="1">
        <v>42807</v>
      </c>
      <c r="I321" t="s">
        <v>16</v>
      </c>
      <c r="J321">
        <v>12.03</v>
      </c>
      <c r="K321">
        <v>2.17</v>
      </c>
      <c r="L321">
        <v>9.86</v>
      </c>
      <c r="M321">
        <v>-5</v>
      </c>
      <c r="N321">
        <v>-49.3</v>
      </c>
      <c r="O321" t="s">
        <v>49</v>
      </c>
    </row>
    <row r="322" spans="1:15" x14ac:dyDescent="0.25">
      <c r="A322" t="s">
        <v>298</v>
      </c>
      <c r="B322">
        <v>1035</v>
      </c>
      <c r="C322" s="1">
        <v>42802</v>
      </c>
      <c r="D322" t="str">
        <f>"174003986"</f>
        <v>174003986</v>
      </c>
      <c r="E322" s="1">
        <v>42777</v>
      </c>
      <c r="F322">
        <v>0</v>
      </c>
      <c r="G322" s="1">
        <v>42802</v>
      </c>
      <c r="H322" s="1">
        <v>42807</v>
      </c>
      <c r="I322" t="s">
        <v>16</v>
      </c>
      <c r="J322">
        <v>707.39</v>
      </c>
      <c r="K322">
        <v>127.56</v>
      </c>
      <c r="L322">
        <v>579.83000000000004</v>
      </c>
      <c r="M322">
        <v>-5</v>
      </c>
      <c r="N322" s="2">
        <v>-2899.15</v>
      </c>
      <c r="O322" t="s">
        <v>49</v>
      </c>
    </row>
    <row r="323" spans="1:15" x14ac:dyDescent="0.25">
      <c r="A323" t="s">
        <v>298</v>
      </c>
      <c r="B323">
        <v>1033</v>
      </c>
      <c r="C323" s="1">
        <v>42802</v>
      </c>
      <c r="D323" t="str">
        <f>"174003832"</f>
        <v>174003832</v>
      </c>
      <c r="E323" s="1">
        <v>42777</v>
      </c>
      <c r="F323">
        <v>0</v>
      </c>
      <c r="G323" s="1">
        <v>42802</v>
      </c>
      <c r="H323" s="1">
        <v>42807</v>
      </c>
      <c r="I323" t="s">
        <v>16</v>
      </c>
      <c r="J323">
        <v>12.03</v>
      </c>
      <c r="K323">
        <v>2.17</v>
      </c>
      <c r="L323">
        <v>9.86</v>
      </c>
      <c r="M323">
        <v>-5</v>
      </c>
      <c r="N323">
        <v>-49.3</v>
      </c>
      <c r="O323" t="s">
        <v>49</v>
      </c>
    </row>
    <row r="324" spans="1:15" x14ac:dyDescent="0.25">
      <c r="A324" t="s">
        <v>298</v>
      </c>
      <c r="B324">
        <v>1042</v>
      </c>
      <c r="C324" s="1">
        <v>42802</v>
      </c>
      <c r="D324" t="str">
        <f>"174004001"</f>
        <v>174004001</v>
      </c>
      <c r="E324" s="1">
        <v>42777</v>
      </c>
      <c r="F324">
        <v>0</v>
      </c>
      <c r="G324" s="1">
        <v>42802</v>
      </c>
      <c r="H324" s="1">
        <v>42807</v>
      </c>
      <c r="I324" t="s">
        <v>16</v>
      </c>
      <c r="J324">
        <v>37.159999999999997</v>
      </c>
      <c r="K324">
        <v>6.7</v>
      </c>
      <c r="L324">
        <v>30.46</v>
      </c>
      <c r="M324">
        <v>-5</v>
      </c>
      <c r="N324">
        <v>-152.30000000000001</v>
      </c>
      <c r="O324" t="s">
        <v>49</v>
      </c>
    </row>
    <row r="325" spans="1:15" x14ac:dyDescent="0.25">
      <c r="A325" t="s">
        <v>298</v>
      </c>
      <c r="B325">
        <v>1032</v>
      </c>
      <c r="C325" s="1">
        <v>42802</v>
      </c>
      <c r="D325" t="str">
        <f>"174004486"</f>
        <v>174004486</v>
      </c>
      <c r="E325" s="1">
        <v>42777</v>
      </c>
      <c r="F325">
        <v>0</v>
      </c>
      <c r="G325" s="1">
        <v>42802</v>
      </c>
      <c r="H325" s="1">
        <v>42807</v>
      </c>
      <c r="I325" t="s">
        <v>16</v>
      </c>
      <c r="J325">
        <v>12.03</v>
      </c>
      <c r="K325">
        <v>2.17</v>
      </c>
      <c r="L325">
        <v>9.86</v>
      </c>
      <c r="M325">
        <v>-5</v>
      </c>
      <c r="N325">
        <v>-49.3</v>
      </c>
      <c r="O325" t="s">
        <v>49</v>
      </c>
    </row>
    <row r="326" spans="1:15" x14ac:dyDescent="0.25">
      <c r="A326" t="s">
        <v>298</v>
      </c>
      <c r="B326">
        <v>1041</v>
      </c>
      <c r="C326" s="1">
        <v>42802</v>
      </c>
      <c r="D326" t="str">
        <f>"174004297"</f>
        <v>174004297</v>
      </c>
      <c r="E326" s="1">
        <v>42777</v>
      </c>
      <c r="F326">
        <v>0</v>
      </c>
      <c r="G326" s="1">
        <v>42802</v>
      </c>
      <c r="H326" s="1">
        <v>42807</v>
      </c>
      <c r="I326" t="s">
        <v>16</v>
      </c>
      <c r="J326">
        <v>25.96</v>
      </c>
      <c r="K326">
        <v>4.68</v>
      </c>
      <c r="L326">
        <v>21.28</v>
      </c>
      <c r="M326">
        <v>-5</v>
      </c>
      <c r="N326">
        <v>-106.4</v>
      </c>
      <c r="O326" t="s">
        <v>49</v>
      </c>
    </row>
    <row r="327" spans="1:15" x14ac:dyDescent="0.25">
      <c r="A327" t="s">
        <v>298</v>
      </c>
      <c r="B327">
        <v>1031</v>
      </c>
      <c r="C327" s="1">
        <v>42802</v>
      </c>
      <c r="D327" t="str">
        <f>"174004096"</f>
        <v>174004096</v>
      </c>
      <c r="E327" s="1">
        <v>42777</v>
      </c>
      <c r="F327">
        <v>0</v>
      </c>
      <c r="G327" s="1">
        <v>42802</v>
      </c>
      <c r="H327" s="1">
        <v>42807</v>
      </c>
      <c r="I327" t="s">
        <v>16</v>
      </c>
      <c r="J327">
        <v>94.26</v>
      </c>
      <c r="K327">
        <v>16.989999999999998</v>
      </c>
      <c r="L327">
        <v>77.27</v>
      </c>
      <c r="M327">
        <v>-5</v>
      </c>
      <c r="N327">
        <v>-386.35</v>
      </c>
      <c r="O327" t="s">
        <v>49</v>
      </c>
    </row>
    <row r="328" spans="1:15" x14ac:dyDescent="0.25">
      <c r="A328" t="s">
        <v>298</v>
      </c>
      <c r="B328">
        <v>1039</v>
      </c>
      <c r="C328" s="1">
        <v>42802</v>
      </c>
      <c r="D328" t="str">
        <f>"174003834"</f>
        <v>174003834</v>
      </c>
      <c r="E328" s="1">
        <v>42777</v>
      </c>
      <c r="F328">
        <v>0</v>
      </c>
      <c r="G328" s="1">
        <v>42802</v>
      </c>
      <c r="H328" s="1">
        <v>42807</v>
      </c>
      <c r="I328" t="s">
        <v>16</v>
      </c>
      <c r="J328">
        <v>63.98</v>
      </c>
      <c r="K328">
        <v>11.54</v>
      </c>
      <c r="L328">
        <v>52.44</v>
      </c>
      <c r="M328">
        <v>-5</v>
      </c>
      <c r="N328">
        <v>-262.2</v>
      </c>
      <c r="O328" t="s">
        <v>49</v>
      </c>
    </row>
    <row r="329" spans="1:15" x14ac:dyDescent="0.25">
      <c r="A329" t="s">
        <v>298</v>
      </c>
      <c r="B329">
        <v>1031</v>
      </c>
      <c r="C329" s="1">
        <v>42802</v>
      </c>
      <c r="D329" t="str">
        <f>"174004096"</f>
        <v>174004096</v>
      </c>
      <c r="E329" s="1">
        <v>42777</v>
      </c>
      <c r="F329">
        <v>0</v>
      </c>
      <c r="G329" s="1">
        <v>42802</v>
      </c>
      <c r="H329" s="1">
        <v>42807</v>
      </c>
      <c r="I329" t="s">
        <v>16</v>
      </c>
      <c r="J329">
        <v>1.53</v>
      </c>
      <c r="K329">
        <v>0.28000000000000003</v>
      </c>
      <c r="L329">
        <v>1.25</v>
      </c>
      <c r="M329">
        <v>-5</v>
      </c>
      <c r="N329">
        <v>-6.25</v>
      </c>
      <c r="O329" t="s">
        <v>49</v>
      </c>
    </row>
    <row r="330" spans="1:15" x14ac:dyDescent="0.25">
      <c r="A330" t="s">
        <v>298</v>
      </c>
      <c r="B330">
        <v>1038</v>
      </c>
      <c r="C330" s="1">
        <v>42802</v>
      </c>
      <c r="D330" t="str">
        <f>"174004484"</f>
        <v>174004484</v>
      </c>
      <c r="E330" s="1">
        <v>42777</v>
      </c>
      <c r="F330">
        <v>0</v>
      </c>
      <c r="G330" s="1">
        <v>42802</v>
      </c>
      <c r="H330" s="1">
        <v>42807</v>
      </c>
      <c r="I330" t="s">
        <v>16</v>
      </c>
      <c r="J330">
        <v>35.229999999999997</v>
      </c>
      <c r="K330">
        <v>6.35</v>
      </c>
      <c r="L330">
        <v>28.88</v>
      </c>
      <c r="M330">
        <v>-5</v>
      </c>
      <c r="N330">
        <v>-144.4</v>
      </c>
      <c r="O330" t="s">
        <v>49</v>
      </c>
    </row>
    <row r="331" spans="1:15" x14ac:dyDescent="0.25">
      <c r="A331" t="s">
        <v>298</v>
      </c>
      <c r="B331">
        <v>1030</v>
      </c>
      <c r="C331" s="1">
        <v>42802</v>
      </c>
      <c r="D331" t="str">
        <f>"174003880"</f>
        <v>174003880</v>
      </c>
      <c r="E331" s="1">
        <v>42777</v>
      </c>
      <c r="F331">
        <v>0</v>
      </c>
      <c r="G331" s="1">
        <v>42802</v>
      </c>
      <c r="H331" s="1">
        <v>42807</v>
      </c>
      <c r="I331" t="s">
        <v>16</v>
      </c>
      <c r="J331">
        <v>36.03</v>
      </c>
      <c r="K331">
        <v>6.5</v>
      </c>
      <c r="L331">
        <v>29.53</v>
      </c>
      <c r="M331">
        <v>-5</v>
      </c>
      <c r="N331">
        <v>-147.65</v>
      </c>
      <c r="O331" t="s">
        <v>49</v>
      </c>
    </row>
    <row r="332" spans="1:15" x14ac:dyDescent="0.25">
      <c r="A332" t="s">
        <v>298</v>
      </c>
      <c r="B332">
        <v>1036</v>
      </c>
      <c r="C332" s="1">
        <v>42802</v>
      </c>
      <c r="D332" t="str">
        <f>"174004002"</f>
        <v>174004002</v>
      </c>
      <c r="E332" s="1">
        <v>42777</v>
      </c>
      <c r="F332">
        <v>0</v>
      </c>
      <c r="G332" s="1">
        <v>42802</v>
      </c>
      <c r="H332" s="1">
        <v>42807</v>
      </c>
      <c r="I332" t="s">
        <v>16</v>
      </c>
      <c r="J332">
        <v>169.21</v>
      </c>
      <c r="K332">
        <v>30.52</v>
      </c>
      <c r="L332">
        <v>138.69</v>
      </c>
      <c r="M332">
        <v>-5</v>
      </c>
      <c r="N332">
        <v>-693.45</v>
      </c>
      <c r="O332" t="s">
        <v>49</v>
      </c>
    </row>
    <row r="333" spans="1:15" x14ac:dyDescent="0.25">
      <c r="A333" t="s">
        <v>298</v>
      </c>
      <c r="B333">
        <v>1029</v>
      </c>
      <c r="C333" s="1">
        <v>42802</v>
      </c>
      <c r="D333" t="str">
        <f>"174002942"</f>
        <v>174002942</v>
      </c>
      <c r="E333" s="1">
        <v>42777</v>
      </c>
      <c r="F333">
        <v>0</v>
      </c>
      <c r="G333" s="1">
        <v>42802</v>
      </c>
      <c r="H333" s="1">
        <v>42807</v>
      </c>
      <c r="I333" t="s">
        <v>16</v>
      </c>
      <c r="J333">
        <v>48.16</v>
      </c>
      <c r="K333">
        <v>8.68</v>
      </c>
      <c r="L333">
        <v>39.479999999999997</v>
      </c>
      <c r="M333">
        <v>-5</v>
      </c>
      <c r="N333">
        <v>-197.4</v>
      </c>
      <c r="O333" t="s">
        <v>49</v>
      </c>
    </row>
    <row r="334" spans="1:15" x14ac:dyDescent="0.25">
      <c r="A334" t="s">
        <v>298</v>
      </c>
      <c r="B334">
        <v>1033</v>
      </c>
      <c r="C334" s="1">
        <v>42802</v>
      </c>
      <c r="D334" t="str">
        <f>"174004097"</f>
        <v>174004097</v>
      </c>
      <c r="E334" s="1">
        <v>42777</v>
      </c>
      <c r="F334">
        <v>0</v>
      </c>
      <c r="G334" s="1">
        <v>42802</v>
      </c>
      <c r="H334" s="1">
        <v>42807</v>
      </c>
      <c r="I334" t="s">
        <v>16</v>
      </c>
      <c r="J334" s="2">
        <v>2862.93</v>
      </c>
      <c r="K334">
        <v>516.26</v>
      </c>
      <c r="L334" s="2">
        <v>2346.67</v>
      </c>
      <c r="M334">
        <v>-5</v>
      </c>
      <c r="N334" s="2">
        <v>-11733.35</v>
      </c>
      <c r="O334" t="s">
        <v>49</v>
      </c>
    </row>
    <row r="335" spans="1:15" x14ac:dyDescent="0.25">
      <c r="A335" t="s">
        <v>298</v>
      </c>
      <c r="B335">
        <v>1043</v>
      </c>
      <c r="C335" s="1">
        <v>42802</v>
      </c>
      <c r="D335" t="str">
        <f>"174003881"</f>
        <v>174003881</v>
      </c>
      <c r="E335" s="1">
        <v>42777</v>
      </c>
      <c r="F335">
        <v>0</v>
      </c>
      <c r="G335" s="1">
        <v>42802</v>
      </c>
      <c r="H335" s="1">
        <v>42807</v>
      </c>
      <c r="I335" t="s">
        <v>16</v>
      </c>
      <c r="J335">
        <v>5.8</v>
      </c>
      <c r="K335">
        <v>1.05</v>
      </c>
      <c r="L335">
        <v>4.75</v>
      </c>
      <c r="M335">
        <v>-5</v>
      </c>
      <c r="N335">
        <v>-23.75</v>
      </c>
      <c r="O335" t="s">
        <v>49</v>
      </c>
    </row>
    <row r="336" spans="1:15" x14ac:dyDescent="0.25">
      <c r="A336" t="s">
        <v>298</v>
      </c>
      <c r="B336">
        <v>1032</v>
      </c>
      <c r="C336" s="1">
        <v>42802</v>
      </c>
      <c r="D336" t="str">
        <f>"174004295"</f>
        <v>174004295</v>
      </c>
      <c r="E336" s="1">
        <v>42777</v>
      </c>
      <c r="F336">
        <v>0</v>
      </c>
      <c r="G336" s="1">
        <v>42802</v>
      </c>
      <c r="H336" s="1">
        <v>42807</v>
      </c>
      <c r="I336" t="s">
        <v>16</v>
      </c>
      <c r="J336">
        <v>61.35</v>
      </c>
      <c r="K336">
        <v>11.06</v>
      </c>
      <c r="L336">
        <v>50.29</v>
      </c>
      <c r="M336">
        <v>-5</v>
      </c>
      <c r="N336">
        <v>-251.45</v>
      </c>
      <c r="O336" t="s">
        <v>49</v>
      </c>
    </row>
    <row r="337" spans="1:15" x14ac:dyDescent="0.25">
      <c r="A337" t="s">
        <v>298</v>
      </c>
      <c r="B337">
        <v>1041</v>
      </c>
      <c r="C337" s="1">
        <v>42802</v>
      </c>
      <c r="D337" t="str">
        <f>"174004297"</f>
        <v>174004297</v>
      </c>
      <c r="E337" s="1">
        <v>42777</v>
      </c>
      <c r="F337">
        <v>0</v>
      </c>
      <c r="G337" s="1">
        <v>42802</v>
      </c>
      <c r="H337" s="1">
        <v>42807</v>
      </c>
      <c r="I337" t="s">
        <v>16</v>
      </c>
      <c r="J337" s="2">
        <v>1450.62</v>
      </c>
      <c r="K337">
        <v>261.58999999999997</v>
      </c>
      <c r="L337" s="2">
        <v>1189.03</v>
      </c>
      <c r="M337">
        <v>-5</v>
      </c>
      <c r="N337" s="2">
        <v>-5945.15</v>
      </c>
      <c r="O337" t="s">
        <v>49</v>
      </c>
    </row>
    <row r="338" spans="1:15" x14ac:dyDescent="0.25">
      <c r="A338" t="s">
        <v>298</v>
      </c>
      <c r="B338">
        <v>1031</v>
      </c>
      <c r="C338" s="1">
        <v>42802</v>
      </c>
      <c r="D338" t="str">
        <f>"174003916"</f>
        <v>174003916</v>
      </c>
      <c r="E338" s="1">
        <v>42777</v>
      </c>
      <c r="F338">
        <v>0</v>
      </c>
      <c r="G338" s="1">
        <v>42802</v>
      </c>
      <c r="H338" s="1">
        <v>42807</v>
      </c>
      <c r="I338" t="s">
        <v>16</v>
      </c>
      <c r="J338">
        <v>595.64</v>
      </c>
      <c r="K338">
        <v>107.41</v>
      </c>
      <c r="L338">
        <v>488.23</v>
      </c>
      <c r="M338">
        <v>-5</v>
      </c>
      <c r="N338" s="2">
        <v>-2441.15</v>
      </c>
      <c r="O338" t="s">
        <v>49</v>
      </c>
    </row>
    <row r="339" spans="1:15" x14ac:dyDescent="0.25">
      <c r="A339" t="s">
        <v>298</v>
      </c>
      <c r="B339">
        <v>1040</v>
      </c>
      <c r="C339" s="1">
        <v>42802</v>
      </c>
      <c r="D339" t="str">
        <f>"174003918"</f>
        <v>174003918</v>
      </c>
      <c r="E339" s="1">
        <v>42777</v>
      </c>
      <c r="F339">
        <v>0</v>
      </c>
      <c r="G339" s="1">
        <v>42802</v>
      </c>
      <c r="H339" s="1">
        <v>42807</v>
      </c>
      <c r="I339" t="s">
        <v>16</v>
      </c>
      <c r="J339">
        <v>66.25</v>
      </c>
      <c r="K339">
        <v>11.95</v>
      </c>
      <c r="L339">
        <v>54.3</v>
      </c>
      <c r="M339">
        <v>-5</v>
      </c>
      <c r="N339">
        <v>-271.5</v>
      </c>
      <c r="O339" t="s">
        <v>49</v>
      </c>
    </row>
    <row r="340" spans="1:15" x14ac:dyDescent="0.25">
      <c r="A340" t="s">
        <v>298</v>
      </c>
      <c r="B340">
        <v>1031</v>
      </c>
      <c r="C340" s="1">
        <v>42802</v>
      </c>
      <c r="D340" t="str">
        <f>"174003916"</f>
        <v>174003916</v>
      </c>
      <c r="E340" s="1">
        <v>42777</v>
      </c>
      <c r="F340">
        <v>0</v>
      </c>
      <c r="G340" s="1">
        <v>42802</v>
      </c>
      <c r="H340" s="1">
        <v>42807</v>
      </c>
      <c r="I340" t="s">
        <v>16</v>
      </c>
      <c r="J340">
        <v>41.49</v>
      </c>
      <c r="K340">
        <v>7.48</v>
      </c>
      <c r="L340">
        <v>34.01</v>
      </c>
      <c r="M340">
        <v>-5</v>
      </c>
      <c r="N340">
        <v>-170.05</v>
      </c>
      <c r="O340" t="s">
        <v>49</v>
      </c>
    </row>
    <row r="341" spans="1:15" x14ac:dyDescent="0.25">
      <c r="A341" t="s">
        <v>298</v>
      </c>
      <c r="B341">
        <v>1039</v>
      </c>
      <c r="C341" s="1">
        <v>42802</v>
      </c>
      <c r="D341" t="str">
        <f>"174002941"</f>
        <v>174002941</v>
      </c>
      <c r="E341" s="1">
        <v>42777</v>
      </c>
      <c r="F341">
        <v>0</v>
      </c>
      <c r="G341" s="1">
        <v>42802</v>
      </c>
      <c r="H341" s="1">
        <v>42807</v>
      </c>
      <c r="I341" t="s">
        <v>16</v>
      </c>
      <c r="J341">
        <v>12.03</v>
      </c>
      <c r="K341">
        <v>2.17</v>
      </c>
      <c r="L341">
        <v>9.86</v>
      </c>
      <c r="M341">
        <v>-5</v>
      </c>
      <c r="N341">
        <v>-49.3</v>
      </c>
      <c r="O341" t="s">
        <v>49</v>
      </c>
    </row>
    <row r="342" spans="1:15" x14ac:dyDescent="0.25">
      <c r="A342" t="s">
        <v>298</v>
      </c>
      <c r="B342">
        <v>1030</v>
      </c>
      <c r="C342" s="1">
        <v>42802</v>
      </c>
      <c r="D342" t="str">
        <f>"174003917"</f>
        <v>174003917</v>
      </c>
      <c r="E342" s="1">
        <v>42777</v>
      </c>
      <c r="F342">
        <v>0</v>
      </c>
      <c r="G342" s="1">
        <v>42802</v>
      </c>
      <c r="H342" s="1">
        <v>42807</v>
      </c>
      <c r="I342" t="s">
        <v>16</v>
      </c>
      <c r="J342">
        <v>287.5</v>
      </c>
      <c r="K342">
        <v>51.84</v>
      </c>
      <c r="L342">
        <v>235.66</v>
      </c>
      <c r="M342">
        <v>-5</v>
      </c>
      <c r="N342" s="2">
        <v>-1178.3</v>
      </c>
      <c r="O342" t="s">
        <v>49</v>
      </c>
    </row>
    <row r="343" spans="1:15" x14ac:dyDescent="0.25">
      <c r="A343" t="s">
        <v>298</v>
      </c>
      <c r="B343">
        <v>1037</v>
      </c>
      <c r="C343" s="1">
        <v>42802</v>
      </c>
      <c r="D343" t="str">
        <f>"174004296"</f>
        <v>174004296</v>
      </c>
      <c r="E343" s="1">
        <v>42777</v>
      </c>
      <c r="F343">
        <v>0</v>
      </c>
      <c r="G343" s="1">
        <v>42802</v>
      </c>
      <c r="H343" s="1">
        <v>42807</v>
      </c>
      <c r="I343" t="s">
        <v>16</v>
      </c>
      <c r="J343">
        <v>266</v>
      </c>
      <c r="K343">
        <v>47.97</v>
      </c>
      <c r="L343">
        <v>218.03</v>
      </c>
      <c r="M343">
        <v>-5</v>
      </c>
      <c r="N343" s="2">
        <v>-1090.1500000000001</v>
      </c>
      <c r="O343" t="s">
        <v>49</v>
      </c>
    </row>
    <row r="344" spans="1:15" x14ac:dyDescent="0.25">
      <c r="A344" t="s">
        <v>298</v>
      </c>
      <c r="B344">
        <v>1030</v>
      </c>
      <c r="C344" s="1">
        <v>42802</v>
      </c>
      <c r="D344" t="str">
        <f>"174003880"</f>
        <v>174003880</v>
      </c>
      <c r="E344" s="1">
        <v>42777</v>
      </c>
      <c r="F344">
        <v>0</v>
      </c>
      <c r="G344" s="1">
        <v>42802</v>
      </c>
      <c r="H344" s="1">
        <v>42807</v>
      </c>
      <c r="I344" t="s">
        <v>16</v>
      </c>
      <c r="J344">
        <v>12.03</v>
      </c>
      <c r="K344">
        <v>2.17</v>
      </c>
      <c r="L344">
        <v>9.86</v>
      </c>
      <c r="M344">
        <v>-5</v>
      </c>
      <c r="N344">
        <v>-49.3</v>
      </c>
      <c r="O344" t="s">
        <v>49</v>
      </c>
    </row>
    <row r="345" spans="1:15" x14ac:dyDescent="0.25">
      <c r="A345" t="s">
        <v>298</v>
      </c>
      <c r="B345">
        <v>1034</v>
      </c>
      <c r="C345" s="1">
        <v>42802</v>
      </c>
      <c r="D345" t="str">
        <f>"174002943"</f>
        <v>174002943</v>
      </c>
      <c r="E345" s="1">
        <v>42777</v>
      </c>
      <c r="F345">
        <v>0</v>
      </c>
      <c r="G345" s="1">
        <v>42802</v>
      </c>
      <c r="H345" s="1">
        <v>42807</v>
      </c>
      <c r="I345" t="s">
        <v>16</v>
      </c>
      <c r="J345">
        <v>97.04</v>
      </c>
      <c r="K345">
        <v>17.5</v>
      </c>
      <c r="L345">
        <v>79.540000000000006</v>
      </c>
      <c r="M345">
        <v>-5</v>
      </c>
      <c r="N345">
        <v>-397.7</v>
      </c>
      <c r="O345" t="s">
        <v>49</v>
      </c>
    </row>
    <row r="346" spans="1:15" x14ac:dyDescent="0.25">
      <c r="A346" t="s">
        <v>298</v>
      </c>
      <c r="B346">
        <v>1033</v>
      </c>
      <c r="C346" s="1">
        <v>42802</v>
      </c>
      <c r="D346" t="str">
        <f>"174004097"</f>
        <v>174004097</v>
      </c>
      <c r="E346" s="1">
        <v>42777</v>
      </c>
      <c r="F346">
        <v>0</v>
      </c>
      <c r="G346" s="1">
        <v>42802</v>
      </c>
      <c r="H346" s="1">
        <v>42807</v>
      </c>
      <c r="I346" t="s">
        <v>16</v>
      </c>
      <c r="J346">
        <v>0.31</v>
      </c>
      <c r="K346">
        <v>0.06</v>
      </c>
      <c r="L346">
        <v>0.25</v>
      </c>
      <c r="M346">
        <v>-5</v>
      </c>
      <c r="N346">
        <v>-1.25</v>
      </c>
      <c r="O346" t="s">
        <v>49</v>
      </c>
    </row>
    <row r="347" spans="1:15" x14ac:dyDescent="0.25">
      <c r="A347" t="s">
        <v>298</v>
      </c>
      <c r="B347">
        <v>1042</v>
      </c>
      <c r="C347" s="1">
        <v>42802</v>
      </c>
      <c r="D347" t="str">
        <f>"174004001"</f>
        <v>174004001</v>
      </c>
      <c r="E347" s="1">
        <v>42777</v>
      </c>
      <c r="F347">
        <v>0</v>
      </c>
      <c r="G347" s="1">
        <v>42802</v>
      </c>
      <c r="H347" s="1">
        <v>42807</v>
      </c>
      <c r="I347" t="s">
        <v>16</v>
      </c>
      <c r="J347">
        <v>0.05</v>
      </c>
      <c r="K347">
        <v>0.01</v>
      </c>
      <c r="L347">
        <v>0.04</v>
      </c>
      <c r="M347">
        <v>-5</v>
      </c>
      <c r="N347">
        <v>-0.2</v>
      </c>
      <c r="O347" t="s">
        <v>49</v>
      </c>
    </row>
    <row r="348" spans="1:15" x14ac:dyDescent="0.25">
      <c r="A348" t="s">
        <v>298</v>
      </c>
      <c r="B348">
        <v>1031</v>
      </c>
      <c r="C348" s="1">
        <v>42802</v>
      </c>
      <c r="D348" t="str">
        <f>"174004000"</f>
        <v>174004000</v>
      </c>
      <c r="E348" s="1">
        <v>42777</v>
      </c>
      <c r="F348">
        <v>0</v>
      </c>
      <c r="G348" s="1">
        <v>42802</v>
      </c>
      <c r="H348" s="1">
        <v>42807</v>
      </c>
      <c r="I348" t="s">
        <v>16</v>
      </c>
      <c r="J348">
        <v>849.41</v>
      </c>
      <c r="K348">
        <v>153.16999999999999</v>
      </c>
      <c r="L348">
        <v>696.24</v>
      </c>
      <c r="M348">
        <v>-5</v>
      </c>
      <c r="N348" s="2">
        <v>-3481.2</v>
      </c>
      <c r="O348" t="s">
        <v>49</v>
      </c>
    </row>
    <row r="349" spans="1:15" x14ac:dyDescent="0.25">
      <c r="A349" t="s">
        <v>298</v>
      </c>
      <c r="B349">
        <v>1041</v>
      </c>
      <c r="C349" s="1">
        <v>42802</v>
      </c>
      <c r="D349" t="str">
        <f>"174003883"</f>
        <v>174003883</v>
      </c>
      <c r="E349" s="1">
        <v>42777</v>
      </c>
      <c r="F349">
        <v>0</v>
      </c>
      <c r="G349" s="1">
        <v>42802</v>
      </c>
      <c r="H349" s="1">
        <v>42807</v>
      </c>
      <c r="I349" t="s">
        <v>16</v>
      </c>
      <c r="J349">
        <v>12.03</v>
      </c>
      <c r="K349">
        <v>2.17</v>
      </c>
      <c r="L349">
        <v>9.86</v>
      </c>
      <c r="M349">
        <v>-5</v>
      </c>
      <c r="N349">
        <v>-49.3</v>
      </c>
      <c r="O349" t="s">
        <v>49</v>
      </c>
    </row>
    <row r="350" spans="1:15" x14ac:dyDescent="0.25">
      <c r="A350" t="s">
        <v>298</v>
      </c>
      <c r="B350">
        <v>1031</v>
      </c>
      <c r="C350" s="1">
        <v>42802</v>
      </c>
      <c r="D350" t="str">
        <f>"174003882"</f>
        <v>174003882</v>
      </c>
      <c r="E350" s="1">
        <v>42777</v>
      </c>
      <c r="F350">
        <v>0</v>
      </c>
      <c r="G350" s="1">
        <v>42802</v>
      </c>
      <c r="H350" s="1">
        <v>42807</v>
      </c>
      <c r="I350" t="s">
        <v>16</v>
      </c>
      <c r="J350">
        <v>70.319999999999993</v>
      </c>
      <c r="K350">
        <v>12.68</v>
      </c>
      <c r="L350">
        <v>57.64</v>
      </c>
      <c r="M350">
        <v>-5</v>
      </c>
      <c r="N350">
        <v>-288.2</v>
      </c>
      <c r="O350" t="s">
        <v>49</v>
      </c>
    </row>
    <row r="351" spans="1:15" x14ac:dyDescent="0.25">
      <c r="A351" t="s">
        <v>298</v>
      </c>
      <c r="B351">
        <v>1039</v>
      </c>
      <c r="C351" s="1">
        <v>42802</v>
      </c>
      <c r="D351" t="str">
        <f>"174002941"</f>
        <v>174002941</v>
      </c>
      <c r="E351" s="1">
        <v>42777</v>
      </c>
      <c r="F351">
        <v>0</v>
      </c>
      <c r="G351" s="1">
        <v>42802</v>
      </c>
      <c r="H351" s="1">
        <v>42807</v>
      </c>
      <c r="I351" t="s">
        <v>16</v>
      </c>
      <c r="J351">
        <v>27.19</v>
      </c>
      <c r="K351">
        <v>4.9000000000000004</v>
      </c>
      <c r="L351">
        <v>22.29</v>
      </c>
      <c r="M351">
        <v>-5</v>
      </c>
      <c r="N351">
        <v>-111.45</v>
      </c>
      <c r="O351" t="s">
        <v>49</v>
      </c>
    </row>
    <row r="352" spans="1:15" x14ac:dyDescent="0.25">
      <c r="A352" t="s">
        <v>298</v>
      </c>
      <c r="B352">
        <v>1031</v>
      </c>
      <c r="C352" s="1">
        <v>42802</v>
      </c>
      <c r="D352" t="str">
        <f>"174004487"</f>
        <v>174004487</v>
      </c>
      <c r="E352" s="1">
        <v>42777</v>
      </c>
      <c r="F352">
        <v>0</v>
      </c>
      <c r="G352" s="1">
        <v>42802</v>
      </c>
      <c r="H352" s="1">
        <v>42807</v>
      </c>
      <c r="I352" t="s">
        <v>16</v>
      </c>
      <c r="J352">
        <v>0.67</v>
      </c>
      <c r="K352">
        <v>0.12</v>
      </c>
      <c r="L352">
        <v>0.55000000000000004</v>
      </c>
      <c r="M352">
        <v>-5</v>
      </c>
      <c r="N352">
        <v>-2.75</v>
      </c>
      <c r="O352" t="s">
        <v>49</v>
      </c>
    </row>
    <row r="353" spans="1:15" x14ac:dyDescent="0.25">
      <c r="A353" t="s">
        <v>298</v>
      </c>
      <c r="B353">
        <v>1038</v>
      </c>
      <c r="C353" s="1">
        <v>42802</v>
      </c>
      <c r="D353" t="str">
        <f>"174004003"</f>
        <v>174004003</v>
      </c>
      <c r="E353" s="1">
        <v>42777</v>
      </c>
      <c r="F353">
        <v>0</v>
      </c>
      <c r="G353" s="1">
        <v>42802</v>
      </c>
      <c r="H353" s="1">
        <v>42807</v>
      </c>
      <c r="I353" t="s">
        <v>16</v>
      </c>
      <c r="J353">
        <v>32.200000000000003</v>
      </c>
      <c r="K353">
        <v>5.81</v>
      </c>
      <c r="L353">
        <v>26.39</v>
      </c>
      <c r="M353">
        <v>-5</v>
      </c>
      <c r="N353">
        <v>-131.94999999999999</v>
      </c>
      <c r="O353" t="s">
        <v>49</v>
      </c>
    </row>
    <row r="354" spans="1:15" x14ac:dyDescent="0.25">
      <c r="A354" t="s">
        <v>298</v>
      </c>
      <c r="B354">
        <v>1030</v>
      </c>
      <c r="C354" s="1">
        <v>42802</v>
      </c>
      <c r="D354" t="str">
        <f>"174003833"</f>
        <v>174003833</v>
      </c>
      <c r="E354" s="1">
        <v>42777</v>
      </c>
      <c r="F354">
        <v>0</v>
      </c>
      <c r="G354" s="1">
        <v>42802</v>
      </c>
      <c r="H354" s="1">
        <v>42807</v>
      </c>
      <c r="I354" t="s">
        <v>16</v>
      </c>
      <c r="J354">
        <v>12.03</v>
      </c>
      <c r="K354">
        <v>2.17</v>
      </c>
      <c r="L354">
        <v>9.86</v>
      </c>
      <c r="M354">
        <v>-5</v>
      </c>
      <c r="N354">
        <v>-49.3</v>
      </c>
      <c r="O354" t="s">
        <v>49</v>
      </c>
    </row>
    <row r="355" spans="1:15" x14ac:dyDescent="0.25">
      <c r="A355" t="s">
        <v>298</v>
      </c>
      <c r="B355">
        <v>1036</v>
      </c>
      <c r="C355" s="1">
        <v>42802</v>
      </c>
      <c r="D355" t="str">
        <f>"174004002"</f>
        <v>174004002</v>
      </c>
      <c r="E355" s="1">
        <v>42777</v>
      </c>
      <c r="F355">
        <v>0</v>
      </c>
      <c r="G355" s="1">
        <v>42802</v>
      </c>
      <c r="H355" s="1">
        <v>42807</v>
      </c>
      <c r="I355" t="s">
        <v>16</v>
      </c>
      <c r="J355">
        <v>12.22</v>
      </c>
      <c r="K355">
        <v>2.2000000000000002</v>
      </c>
      <c r="L355">
        <v>10.02</v>
      </c>
      <c r="M355">
        <v>-5</v>
      </c>
      <c r="N355">
        <v>-50.1</v>
      </c>
      <c r="O355" t="s">
        <v>49</v>
      </c>
    </row>
    <row r="356" spans="1:15" x14ac:dyDescent="0.25">
      <c r="A356" t="s">
        <v>298</v>
      </c>
      <c r="B356">
        <v>1029</v>
      </c>
      <c r="C356" s="1">
        <v>42802</v>
      </c>
      <c r="D356" t="str">
        <f>"174002942"</f>
        <v>174002942</v>
      </c>
      <c r="E356" s="1">
        <v>42777</v>
      </c>
      <c r="F356">
        <v>0</v>
      </c>
      <c r="G356" s="1">
        <v>42802</v>
      </c>
      <c r="H356" s="1">
        <v>42807</v>
      </c>
      <c r="I356" t="s">
        <v>16</v>
      </c>
      <c r="J356">
        <v>12.03</v>
      </c>
      <c r="K356">
        <v>2.17</v>
      </c>
      <c r="L356">
        <v>9.86</v>
      </c>
      <c r="M356">
        <v>-5</v>
      </c>
      <c r="N356">
        <v>-49.3</v>
      </c>
      <c r="O356" t="s">
        <v>49</v>
      </c>
    </row>
    <row r="357" spans="1:15" x14ac:dyDescent="0.25">
      <c r="A357" t="s">
        <v>298</v>
      </c>
      <c r="B357">
        <v>1033</v>
      </c>
      <c r="C357" s="1">
        <v>42802</v>
      </c>
      <c r="D357" t="str">
        <f>"174003832"</f>
        <v>174003832</v>
      </c>
      <c r="E357" s="1">
        <v>42777</v>
      </c>
      <c r="F357">
        <v>0</v>
      </c>
      <c r="G357" s="1">
        <v>42802</v>
      </c>
      <c r="H357" s="1">
        <v>42807</v>
      </c>
      <c r="I357" t="s">
        <v>16</v>
      </c>
      <c r="J357">
        <v>24.61</v>
      </c>
      <c r="K357">
        <v>4.4400000000000004</v>
      </c>
      <c r="L357">
        <v>20.170000000000002</v>
      </c>
      <c r="M357">
        <v>-5</v>
      </c>
      <c r="N357">
        <v>-100.85</v>
      </c>
      <c r="O357" t="s">
        <v>49</v>
      </c>
    </row>
    <row r="358" spans="1:15" x14ac:dyDescent="0.25">
      <c r="A358" t="s">
        <v>296</v>
      </c>
      <c r="B358">
        <v>1090</v>
      </c>
      <c r="C358" s="1">
        <v>42808</v>
      </c>
      <c r="D358" t="s">
        <v>299</v>
      </c>
      <c r="E358" s="1">
        <v>42780</v>
      </c>
      <c r="F358">
        <v>0</v>
      </c>
      <c r="G358" s="1">
        <v>42808</v>
      </c>
      <c r="H358" s="1">
        <v>42814</v>
      </c>
      <c r="I358" t="s">
        <v>16</v>
      </c>
      <c r="J358">
        <v>25.82</v>
      </c>
      <c r="K358">
        <v>0</v>
      </c>
      <c r="L358">
        <v>25.82</v>
      </c>
      <c r="M358">
        <v>-6</v>
      </c>
      <c r="N358">
        <v>-154.91999999999999</v>
      </c>
      <c r="O358" t="s">
        <v>300</v>
      </c>
    </row>
    <row r="359" spans="1:15" x14ac:dyDescent="0.25">
      <c r="A359" t="s">
        <v>296</v>
      </c>
      <c r="B359">
        <v>1088</v>
      </c>
      <c r="C359" s="1">
        <v>42808</v>
      </c>
      <c r="D359" t="s">
        <v>299</v>
      </c>
      <c r="E359" s="1">
        <v>42780</v>
      </c>
      <c r="F359">
        <v>0</v>
      </c>
      <c r="G359" s="1">
        <v>42808</v>
      </c>
      <c r="H359" s="1">
        <v>42814</v>
      </c>
      <c r="I359" t="s">
        <v>16</v>
      </c>
      <c r="J359">
        <v>189.32</v>
      </c>
      <c r="K359">
        <v>34.14</v>
      </c>
      <c r="L359">
        <v>155.18</v>
      </c>
      <c r="M359">
        <v>-6</v>
      </c>
      <c r="N359">
        <v>-931.08</v>
      </c>
      <c r="O359" t="s">
        <v>300</v>
      </c>
    </row>
    <row r="360" spans="1:15" x14ac:dyDescent="0.25">
      <c r="A360" t="s">
        <v>296</v>
      </c>
      <c r="B360">
        <v>1085</v>
      </c>
      <c r="C360" s="1">
        <v>42808</v>
      </c>
      <c r="D360" t="s">
        <v>299</v>
      </c>
      <c r="E360" s="1">
        <v>42780</v>
      </c>
      <c r="F360">
        <v>0</v>
      </c>
      <c r="G360" s="1">
        <v>42808</v>
      </c>
      <c r="H360" s="1">
        <v>42814</v>
      </c>
      <c r="I360" t="s">
        <v>16</v>
      </c>
      <c r="J360">
        <v>25.82</v>
      </c>
      <c r="K360">
        <v>0</v>
      </c>
      <c r="L360">
        <v>25.82</v>
      </c>
      <c r="M360">
        <v>-6</v>
      </c>
      <c r="N360">
        <v>-154.91999999999999</v>
      </c>
      <c r="O360" t="s">
        <v>300</v>
      </c>
    </row>
    <row r="361" spans="1:15" x14ac:dyDescent="0.25">
      <c r="A361" t="s">
        <v>296</v>
      </c>
      <c r="B361">
        <v>1081</v>
      </c>
      <c r="C361" s="1">
        <v>42808</v>
      </c>
      <c r="D361" t="s">
        <v>299</v>
      </c>
      <c r="E361" s="1">
        <v>42780</v>
      </c>
      <c r="F361">
        <v>0</v>
      </c>
      <c r="G361" s="1">
        <v>42808</v>
      </c>
      <c r="H361" s="1">
        <v>42814</v>
      </c>
      <c r="I361" t="s">
        <v>16</v>
      </c>
      <c r="J361">
        <v>154.91999999999999</v>
      </c>
      <c r="K361">
        <v>0</v>
      </c>
      <c r="L361">
        <v>154.91999999999999</v>
      </c>
      <c r="M361">
        <v>-6</v>
      </c>
      <c r="N361">
        <v>-929.52</v>
      </c>
      <c r="O361" t="s">
        <v>300</v>
      </c>
    </row>
    <row r="362" spans="1:15" x14ac:dyDescent="0.25">
      <c r="A362" t="s">
        <v>296</v>
      </c>
      <c r="B362">
        <v>1092</v>
      </c>
      <c r="C362" s="1">
        <v>42808</v>
      </c>
      <c r="D362" t="s">
        <v>299</v>
      </c>
      <c r="E362" s="1">
        <v>42780</v>
      </c>
      <c r="F362">
        <v>0</v>
      </c>
      <c r="G362" s="1">
        <v>42808</v>
      </c>
      <c r="H362" s="1">
        <v>42814</v>
      </c>
      <c r="I362" t="s">
        <v>16</v>
      </c>
      <c r="J362">
        <v>20.97</v>
      </c>
      <c r="K362">
        <v>3.78</v>
      </c>
      <c r="L362">
        <v>17.190000000000001</v>
      </c>
      <c r="M362">
        <v>-6</v>
      </c>
      <c r="N362">
        <v>-103.14</v>
      </c>
      <c r="O362" t="s">
        <v>300</v>
      </c>
    </row>
    <row r="363" spans="1:15" x14ac:dyDescent="0.25">
      <c r="A363" t="s">
        <v>296</v>
      </c>
      <c r="B363">
        <v>1089</v>
      </c>
      <c r="C363" s="1">
        <v>42808</v>
      </c>
      <c r="D363" t="s">
        <v>299</v>
      </c>
      <c r="E363" s="1">
        <v>42780</v>
      </c>
      <c r="F363">
        <v>0</v>
      </c>
      <c r="G363" s="1">
        <v>42808</v>
      </c>
      <c r="H363" s="1">
        <v>42814</v>
      </c>
      <c r="I363" t="s">
        <v>16</v>
      </c>
      <c r="J363">
        <v>34.35</v>
      </c>
      <c r="K363">
        <v>6.19</v>
      </c>
      <c r="L363">
        <v>28.16</v>
      </c>
      <c r="M363">
        <v>-6</v>
      </c>
      <c r="N363">
        <v>-168.96</v>
      </c>
      <c r="O363" t="s">
        <v>300</v>
      </c>
    </row>
    <row r="364" spans="1:15" x14ac:dyDescent="0.25">
      <c r="A364" t="s">
        <v>296</v>
      </c>
      <c r="B364">
        <v>1086</v>
      </c>
      <c r="C364" s="1">
        <v>42808</v>
      </c>
      <c r="D364" t="s">
        <v>299</v>
      </c>
      <c r="E364" s="1">
        <v>42780</v>
      </c>
      <c r="F364">
        <v>0</v>
      </c>
      <c r="G364" s="1">
        <v>42808</v>
      </c>
      <c r="H364" s="1">
        <v>42814</v>
      </c>
      <c r="I364" t="s">
        <v>16</v>
      </c>
      <c r="J364">
        <v>25.82</v>
      </c>
      <c r="K364">
        <v>0</v>
      </c>
      <c r="L364">
        <v>25.82</v>
      </c>
      <c r="M364">
        <v>-6</v>
      </c>
      <c r="N364">
        <v>-154.91999999999999</v>
      </c>
      <c r="O364" t="s">
        <v>300</v>
      </c>
    </row>
    <row r="365" spans="1:15" x14ac:dyDescent="0.25">
      <c r="A365" t="s">
        <v>296</v>
      </c>
      <c r="B365">
        <v>1083</v>
      </c>
      <c r="C365" s="1">
        <v>42808</v>
      </c>
      <c r="D365" t="s">
        <v>299</v>
      </c>
      <c r="E365" s="1">
        <v>42780</v>
      </c>
      <c r="F365">
        <v>0</v>
      </c>
      <c r="G365" s="1">
        <v>42808</v>
      </c>
      <c r="H365" s="1">
        <v>42814</v>
      </c>
      <c r="I365" t="s">
        <v>16</v>
      </c>
      <c r="J365">
        <v>4.21</v>
      </c>
      <c r="K365">
        <v>0.76</v>
      </c>
      <c r="L365">
        <v>3.45</v>
      </c>
      <c r="M365">
        <v>-6</v>
      </c>
      <c r="N365">
        <v>-20.7</v>
      </c>
      <c r="O365" t="s">
        <v>300</v>
      </c>
    </row>
    <row r="366" spans="1:15" x14ac:dyDescent="0.25">
      <c r="A366" t="s">
        <v>296</v>
      </c>
      <c r="B366">
        <v>1090</v>
      </c>
      <c r="C366" s="1">
        <v>42808</v>
      </c>
      <c r="D366" t="s">
        <v>299</v>
      </c>
      <c r="E366" s="1">
        <v>42780</v>
      </c>
      <c r="F366">
        <v>0</v>
      </c>
      <c r="G366" s="1">
        <v>42808</v>
      </c>
      <c r="H366" s="1">
        <v>42814</v>
      </c>
      <c r="I366" t="s">
        <v>16</v>
      </c>
      <c r="J366">
        <v>0.61</v>
      </c>
      <c r="K366">
        <v>0.11</v>
      </c>
      <c r="L366">
        <v>0.5</v>
      </c>
      <c r="M366">
        <v>-6</v>
      </c>
      <c r="N366">
        <v>-3</v>
      </c>
      <c r="O366" t="s">
        <v>300</v>
      </c>
    </row>
    <row r="367" spans="1:15" x14ac:dyDescent="0.25">
      <c r="A367" t="s">
        <v>296</v>
      </c>
      <c r="B367">
        <v>1087</v>
      </c>
      <c r="C367" s="1">
        <v>42808</v>
      </c>
      <c r="D367" t="s">
        <v>299</v>
      </c>
      <c r="E367" s="1">
        <v>42780</v>
      </c>
      <c r="F367">
        <v>0</v>
      </c>
      <c r="G367" s="1">
        <v>42808</v>
      </c>
      <c r="H367" s="1">
        <v>42814</v>
      </c>
      <c r="I367" t="s">
        <v>16</v>
      </c>
      <c r="J367">
        <v>107.55</v>
      </c>
      <c r="K367">
        <v>19.399999999999999</v>
      </c>
      <c r="L367">
        <v>88.15</v>
      </c>
      <c r="M367">
        <v>-6</v>
      </c>
      <c r="N367">
        <v>-528.9</v>
      </c>
      <c r="O367" t="s">
        <v>300</v>
      </c>
    </row>
    <row r="368" spans="1:15" x14ac:dyDescent="0.25">
      <c r="A368" t="s">
        <v>296</v>
      </c>
      <c r="B368">
        <v>1084</v>
      </c>
      <c r="C368" s="1">
        <v>42808</v>
      </c>
      <c r="D368" t="s">
        <v>299</v>
      </c>
      <c r="E368" s="1">
        <v>42780</v>
      </c>
      <c r="F368">
        <v>0</v>
      </c>
      <c r="G368" s="1">
        <v>42808</v>
      </c>
      <c r="H368" s="1">
        <v>42814</v>
      </c>
      <c r="I368" t="s">
        <v>16</v>
      </c>
      <c r="J368">
        <v>25.82</v>
      </c>
      <c r="K368">
        <v>0</v>
      </c>
      <c r="L368">
        <v>25.82</v>
      </c>
      <c r="M368">
        <v>-6</v>
      </c>
      <c r="N368">
        <v>-154.91999999999999</v>
      </c>
      <c r="O368" t="s">
        <v>300</v>
      </c>
    </row>
    <row r="369" spans="1:15" x14ac:dyDescent="0.25">
      <c r="A369" t="s">
        <v>296</v>
      </c>
      <c r="B369">
        <v>1081</v>
      </c>
      <c r="C369" s="1">
        <v>42808</v>
      </c>
      <c r="D369" t="s">
        <v>299</v>
      </c>
      <c r="E369" s="1">
        <v>42780</v>
      </c>
      <c r="F369">
        <v>0</v>
      </c>
      <c r="G369" s="1">
        <v>42808</v>
      </c>
      <c r="H369" s="1">
        <v>42814</v>
      </c>
      <c r="I369" t="s">
        <v>16</v>
      </c>
      <c r="J369">
        <v>92.71</v>
      </c>
      <c r="K369">
        <v>16.72</v>
      </c>
      <c r="L369">
        <v>75.989999999999995</v>
      </c>
      <c r="M369">
        <v>-6</v>
      </c>
      <c r="N369">
        <v>-455.94</v>
      </c>
      <c r="O369" t="s">
        <v>300</v>
      </c>
    </row>
    <row r="370" spans="1:15" x14ac:dyDescent="0.25">
      <c r="A370" t="s">
        <v>296</v>
      </c>
      <c r="B370">
        <v>1091</v>
      </c>
      <c r="C370" s="1">
        <v>42808</v>
      </c>
      <c r="D370" t="s">
        <v>299</v>
      </c>
      <c r="E370" s="1">
        <v>42780</v>
      </c>
      <c r="F370">
        <v>0</v>
      </c>
      <c r="G370" s="1">
        <v>42808</v>
      </c>
      <c r="H370" s="1">
        <v>42814</v>
      </c>
      <c r="I370" t="s">
        <v>16</v>
      </c>
      <c r="J370">
        <v>25.82</v>
      </c>
      <c r="K370">
        <v>0</v>
      </c>
      <c r="L370">
        <v>25.82</v>
      </c>
      <c r="M370">
        <v>-6</v>
      </c>
      <c r="N370">
        <v>-154.91999999999999</v>
      </c>
      <c r="O370" t="s">
        <v>300</v>
      </c>
    </row>
    <row r="371" spans="1:15" x14ac:dyDescent="0.25">
      <c r="A371" t="s">
        <v>296</v>
      </c>
      <c r="B371">
        <v>1088</v>
      </c>
      <c r="C371" s="1">
        <v>42808</v>
      </c>
      <c r="D371" t="s">
        <v>299</v>
      </c>
      <c r="E371" s="1">
        <v>42780</v>
      </c>
      <c r="F371">
        <v>0</v>
      </c>
      <c r="G371" s="1">
        <v>42808</v>
      </c>
      <c r="H371" s="1">
        <v>42814</v>
      </c>
      <c r="I371" t="s">
        <v>16</v>
      </c>
      <c r="J371">
        <v>232.38</v>
      </c>
      <c r="K371">
        <v>0</v>
      </c>
      <c r="L371">
        <v>232.38</v>
      </c>
      <c r="M371">
        <v>-6</v>
      </c>
      <c r="N371" s="2">
        <v>-1394.28</v>
      </c>
      <c r="O371" t="s">
        <v>300</v>
      </c>
    </row>
    <row r="372" spans="1:15" x14ac:dyDescent="0.25">
      <c r="A372" t="s">
        <v>296</v>
      </c>
      <c r="B372">
        <v>1086</v>
      </c>
      <c r="C372" s="1">
        <v>42808</v>
      </c>
      <c r="D372" t="s">
        <v>299</v>
      </c>
      <c r="E372" s="1">
        <v>42780</v>
      </c>
      <c r="F372">
        <v>0</v>
      </c>
      <c r="G372" s="1">
        <v>42808</v>
      </c>
      <c r="H372" s="1">
        <v>42814</v>
      </c>
      <c r="I372" t="s">
        <v>16</v>
      </c>
      <c r="J372">
        <v>0.62</v>
      </c>
      <c r="K372">
        <v>0.11</v>
      </c>
      <c r="L372">
        <v>0.51</v>
      </c>
      <c r="M372">
        <v>-6</v>
      </c>
      <c r="N372">
        <v>-3.06</v>
      </c>
      <c r="O372" t="s">
        <v>300</v>
      </c>
    </row>
    <row r="373" spans="1:15" x14ac:dyDescent="0.25">
      <c r="A373" t="s">
        <v>296</v>
      </c>
      <c r="B373">
        <v>1082</v>
      </c>
      <c r="C373" s="1">
        <v>42808</v>
      </c>
      <c r="D373" t="s">
        <v>299</v>
      </c>
      <c r="E373" s="1">
        <v>42780</v>
      </c>
      <c r="F373">
        <v>0</v>
      </c>
      <c r="G373" s="1">
        <v>42808</v>
      </c>
      <c r="H373" s="1">
        <v>42814</v>
      </c>
      <c r="I373" t="s">
        <v>16</v>
      </c>
      <c r="J373">
        <v>25.82</v>
      </c>
      <c r="K373">
        <v>0</v>
      </c>
      <c r="L373">
        <v>25.82</v>
      </c>
      <c r="M373">
        <v>-6</v>
      </c>
      <c r="N373">
        <v>-154.91999999999999</v>
      </c>
      <c r="O373" t="s">
        <v>300</v>
      </c>
    </row>
    <row r="374" spans="1:15" x14ac:dyDescent="0.25">
      <c r="A374" t="s">
        <v>296</v>
      </c>
      <c r="B374">
        <v>1092</v>
      </c>
      <c r="C374" s="1">
        <v>42808</v>
      </c>
      <c r="D374" t="s">
        <v>299</v>
      </c>
      <c r="E374" s="1">
        <v>42780</v>
      </c>
      <c r="F374">
        <v>0</v>
      </c>
      <c r="G374" s="1">
        <v>42808</v>
      </c>
      <c r="H374" s="1">
        <v>42814</v>
      </c>
      <c r="I374" t="s">
        <v>16</v>
      </c>
      <c r="J374">
        <v>51.64</v>
      </c>
      <c r="K374">
        <v>0</v>
      </c>
      <c r="L374">
        <v>51.64</v>
      </c>
      <c r="M374">
        <v>-6</v>
      </c>
      <c r="N374">
        <v>-309.83999999999997</v>
      </c>
      <c r="O374" t="s">
        <v>300</v>
      </c>
    </row>
    <row r="375" spans="1:15" x14ac:dyDescent="0.25">
      <c r="A375" t="s">
        <v>296</v>
      </c>
      <c r="B375">
        <v>1089</v>
      </c>
      <c r="C375" s="1">
        <v>42808</v>
      </c>
      <c r="D375" t="s">
        <v>299</v>
      </c>
      <c r="E375" s="1">
        <v>42780</v>
      </c>
      <c r="F375">
        <v>0</v>
      </c>
      <c r="G375" s="1">
        <v>42808</v>
      </c>
      <c r="H375" s="1">
        <v>42814</v>
      </c>
      <c r="I375" t="s">
        <v>16</v>
      </c>
      <c r="J375">
        <v>38.729999999999997</v>
      </c>
      <c r="K375">
        <v>0</v>
      </c>
      <c r="L375">
        <v>38.729999999999997</v>
      </c>
      <c r="M375">
        <v>-6</v>
      </c>
      <c r="N375">
        <v>-232.38</v>
      </c>
      <c r="O375" t="s">
        <v>300</v>
      </c>
    </row>
    <row r="376" spans="1:15" x14ac:dyDescent="0.25">
      <c r="A376" t="s">
        <v>296</v>
      </c>
      <c r="B376">
        <v>1087</v>
      </c>
      <c r="C376" s="1">
        <v>42808</v>
      </c>
      <c r="D376" t="s">
        <v>299</v>
      </c>
      <c r="E376" s="1">
        <v>42780</v>
      </c>
      <c r="F376">
        <v>0</v>
      </c>
      <c r="G376" s="1">
        <v>42808</v>
      </c>
      <c r="H376" s="1">
        <v>42814</v>
      </c>
      <c r="I376" t="s">
        <v>16</v>
      </c>
      <c r="J376">
        <v>79.459999999999994</v>
      </c>
      <c r="K376">
        <v>0</v>
      </c>
      <c r="L376">
        <v>79.459999999999994</v>
      </c>
      <c r="M376">
        <v>-6</v>
      </c>
      <c r="N376">
        <v>-476.76</v>
      </c>
      <c r="O376" t="s">
        <v>300</v>
      </c>
    </row>
    <row r="377" spans="1:15" x14ac:dyDescent="0.25">
      <c r="A377" t="s">
        <v>296</v>
      </c>
      <c r="B377">
        <v>1083</v>
      </c>
      <c r="C377" s="1">
        <v>42808</v>
      </c>
      <c r="D377" t="s">
        <v>299</v>
      </c>
      <c r="E377" s="1">
        <v>42780</v>
      </c>
      <c r="F377">
        <v>0</v>
      </c>
      <c r="G377" s="1">
        <v>42808</v>
      </c>
      <c r="H377" s="1">
        <v>42814</v>
      </c>
      <c r="I377" t="s">
        <v>16</v>
      </c>
      <c r="J377">
        <v>25.82</v>
      </c>
      <c r="K377">
        <v>0</v>
      </c>
      <c r="L377">
        <v>25.82</v>
      </c>
      <c r="M377">
        <v>-6</v>
      </c>
      <c r="N377">
        <v>-154.91999999999999</v>
      </c>
      <c r="O377" t="s">
        <v>300</v>
      </c>
    </row>
    <row r="378" spans="1:15" x14ac:dyDescent="0.25">
      <c r="A378" t="s">
        <v>296</v>
      </c>
      <c r="B378">
        <v>1080</v>
      </c>
      <c r="C378" s="1">
        <v>42808</v>
      </c>
      <c r="D378" t="s">
        <v>299</v>
      </c>
      <c r="E378" s="1">
        <v>42780</v>
      </c>
      <c r="F378">
        <v>0</v>
      </c>
      <c r="G378" s="1">
        <v>42808</v>
      </c>
      <c r="H378" s="1">
        <v>42814</v>
      </c>
      <c r="I378" t="s">
        <v>16</v>
      </c>
      <c r="J378">
        <v>77.459999999999994</v>
      </c>
      <c r="K378">
        <v>0</v>
      </c>
      <c r="L378">
        <v>77.459999999999994</v>
      </c>
      <c r="M378">
        <v>-6</v>
      </c>
      <c r="N378">
        <v>-464.76</v>
      </c>
      <c r="O378" t="s">
        <v>300</v>
      </c>
    </row>
    <row r="379" spans="1:15" x14ac:dyDescent="0.25">
      <c r="A379" t="s">
        <v>160</v>
      </c>
      <c r="B379">
        <v>1263</v>
      </c>
      <c r="C379" s="1">
        <v>42811</v>
      </c>
      <c r="D379" t="str">
        <f>"004800327960"</f>
        <v>004800327960</v>
      </c>
      <c r="E379" s="1">
        <v>42802</v>
      </c>
      <c r="F379">
        <v>0</v>
      </c>
      <c r="G379" s="1">
        <v>42811</v>
      </c>
      <c r="H379" s="1">
        <v>42817</v>
      </c>
      <c r="I379" t="s">
        <v>16</v>
      </c>
      <c r="J379">
        <v>12.24</v>
      </c>
      <c r="K379">
        <v>2.21</v>
      </c>
      <c r="L379">
        <v>10.029999999999999</v>
      </c>
      <c r="M379">
        <v>-6</v>
      </c>
      <c r="N379">
        <v>-60.18</v>
      </c>
      <c r="O379" t="s">
        <v>63</v>
      </c>
    </row>
    <row r="380" spans="1:15" x14ac:dyDescent="0.25">
      <c r="A380" t="s">
        <v>160</v>
      </c>
      <c r="B380">
        <v>1261</v>
      </c>
      <c r="C380" s="1">
        <v>42811</v>
      </c>
      <c r="D380" t="str">
        <f>"004800339795"</f>
        <v>004800339795</v>
      </c>
      <c r="E380" s="1">
        <v>42802</v>
      </c>
      <c r="F380">
        <v>0</v>
      </c>
      <c r="G380" s="1">
        <v>42811</v>
      </c>
      <c r="H380" s="1">
        <v>42817</v>
      </c>
      <c r="I380" t="s">
        <v>16</v>
      </c>
      <c r="J380" s="2">
        <v>21784.52</v>
      </c>
      <c r="K380" s="2">
        <v>3928.36</v>
      </c>
      <c r="L380" s="2">
        <v>17856.16</v>
      </c>
      <c r="M380">
        <v>-6</v>
      </c>
      <c r="N380" s="2">
        <v>-107136.96000000001</v>
      </c>
      <c r="O380" t="s">
        <v>63</v>
      </c>
    </row>
    <row r="381" spans="1:15" x14ac:dyDescent="0.25">
      <c r="A381" t="s">
        <v>160</v>
      </c>
      <c r="B381">
        <v>683</v>
      </c>
      <c r="C381" s="1">
        <v>42786</v>
      </c>
      <c r="D381" t="str">
        <f>"004800146652"</f>
        <v>004800146652</v>
      </c>
      <c r="E381" s="1">
        <v>42759</v>
      </c>
      <c r="F381">
        <v>0</v>
      </c>
      <c r="G381" s="1">
        <v>42786</v>
      </c>
      <c r="H381" s="1">
        <v>42792</v>
      </c>
      <c r="I381" t="s">
        <v>131</v>
      </c>
      <c r="J381">
        <v>385.03</v>
      </c>
      <c r="K381">
        <v>69.430000000000007</v>
      </c>
      <c r="L381">
        <v>315.60000000000002</v>
      </c>
      <c r="M381">
        <v>-6</v>
      </c>
      <c r="N381" s="2">
        <v>-1893.6</v>
      </c>
      <c r="O381" t="s">
        <v>63</v>
      </c>
    </row>
    <row r="382" spans="1:15" x14ac:dyDescent="0.25">
      <c r="A382" t="s">
        <v>160</v>
      </c>
      <c r="B382">
        <v>1267</v>
      </c>
      <c r="C382" s="1">
        <v>42811</v>
      </c>
      <c r="D382" t="str">
        <f>"004800335560"</f>
        <v>004800335560</v>
      </c>
      <c r="E382" s="1">
        <v>42802</v>
      </c>
      <c r="F382">
        <v>0</v>
      </c>
      <c r="G382" s="1">
        <v>42811</v>
      </c>
      <c r="H382" s="1">
        <v>42817</v>
      </c>
      <c r="I382" t="s">
        <v>16</v>
      </c>
      <c r="J382">
        <v>295.41000000000003</v>
      </c>
      <c r="K382">
        <v>53.27</v>
      </c>
      <c r="L382">
        <v>242.14</v>
      </c>
      <c r="M382">
        <v>-6</v>
      </c>
      <c r="N382" s="2">
        <v>-1452.84</v>
      </c>
      <c r="O382" t="s">
        <v>63</v>
      </c>
    </row>
    <row r="383" spans="1:15" x14ac:dyDescent="0.25">
      <c r="A383" t="s">
        <v>160</v>
      </c>
      <c r="B383">
        <v>1261</v>
      </c>
      <c r="C383" s="1">
        <v>42811</v>
      </c>
      <c r="D383" t="str">
        <f>"004800339796"</f>
        <v>004800339796</v>
      </c>
      <c r="E383" s="1">
        <v>42802</v>
      </c>
      <c r="F383">
        <v>0</v>
      </c>
      <c r="G383" s="1">
        <v>42811</v>
      </c>
      <c r="H383" s="1">
        <v>42817</v>
      </c>
      <c r="I383" t="s">
        <v>16</v>
      </c>
      <c r="J383" s="2">
        <v>8692.84</v>
      </c>
      <c r="K383" s="2">
        <v>1567.56</v>
      </c>
      <c r="L383" s="2">
        <v>7125.28</v>
      </c>
      <c r="M383">
        <v>-6</v>
      </c>
      <c r="N383" s="2">
        <v>-42751.68</v>
      </c>
      <c r="O383" t="s">
        <v>63</v>
      </c>
    </row>
    <row r="384" spans="1:15" x14ac:dyDescent="0.25">
      <c r="A384" t="s">
        <v>160</v>
      </c>
      <c r="B384">
        <v>683</v>
      </c>
      <c r="C384" s="1">
        <v>42786</v>
      </c>
      <c r="D384" t="str">
        <f>"004800146654"</f>
        <v>004800146654</v>
      </c>
      <c r="E384" s="1">
        <v>42759</v>
      </c>
      <c r="F384">
        <v>0</v>
      </c>
      <c r="G384" s="1">
        <v>42786</v>
      </c>
      <c r="H384" s="1">
        <v>42792</v>
      </c>
      <c r="I384" t="s">
        <v>131</v>
      </c>
      <c r="J384">
        <v>456.11</v>
      </c>
      <c r="K384">
        <v>82.25</v>
      </c>
      <c r="L384">
        <v>373.86</v>
      </c>
      <c r="M384">
        <v>-6</v>
      </c>
      <c r="N384" s="2">
        <v>-2243.16</v>
      </c>
      <c r="O384" t="s">
        <v>63</v>
      </c>
    </row>
    <row r="385" spans="1:15" x14ac:dyDescent="0.25">
      <c r="A385" t="s">
        <v>160</v>
      </c>
      <c r="B385">
        <v>1266</v>
      </c>
      <c r="C385" s="1">
        <v>42811</v>
      </c>
      <c r="D385" t="str">
        <f>"004800330681"</f>
        <v>004800330681</v>
      </c>
      <c r="E385" s="1">
        <v>42802</v>
      </c>
      <c r="F385">
        <v>0</v>
      </c>
      <c r="G385" s="1">
        <v>42811</v>
      </c>
      <c r="H385" s="1">
        <v>42817</v>
      </c>
      <c r="I385" t="s">
        <v>16</v>
      </c>
      <c r="J385">
        <v>768.08</v>
      </c>
      <c r="K385">
        <v>138.51</v>
      </c>
      <c r="L385">
        <v>629.57000000000005</v>
      </c>
      <c r="M385">
        <v>-6</v>
      </c>
      <c r="N385" s="2">
        <v>-3777.42</v>
      </c>
      <c r="O385" t="s">
        <v>63</v>
      </c>
    </row>
    <row r="386" spans="1:15" x14ac:dyDescent="0.25">
      <c r="A386" t="s">
        <v>160</v>
      </c>
      <c r="B386">
        <v>1262</v>
      </c>
      <c r="C386" s="1">
        <v>42811</v>
      </c>
      <c r="D386" t="str">
        <f>"004800339607"</f>
        <v>004800339607</v>
      </c>
      <c r="E386" s="1">
        <v>42802</v>
      </c>
      <c r="F386">
        <v>0</v>
      </c>
      <c r="G386" s="1">
        <v>42811</v>
      </c>
      <c r="H386" s="1">
        <v>42817</v>
      </c>
      <c r="I386" t="s">
        <v>16</v>
      </c>
      <c r="J386">
        <v>206.01</v>
      </c>
      <c r="K386">
        <v>37.15</v>
      </c>
      <c r="L386">
        <v>168.86</v>
      </c>
      <c r="M386">
        <v>-6</v>
      </c>
      <c r="N386" s="2">
        <v>-1013.16</v>
      </c>
      <c r="O386" t="s">
        <v>63</v>
      </c>
    </row>
    <row r="387" spans="1:15" x14ac:dyDescent="0.25">
      <c r="A387" t="s">
        <v>160</v>
      </c>
      <c r="B387">
        <v>683</v>
      </c>
      <c r="C387" s="1">
        <v>42786</v>
      </c>
      <c r="D387" t="str">
        <f>"004800146634"</f>
        <v>004800146634</v>
      </c>
      <c r="E387" s="1">
        <v>42759</v>
      </c>
      <c r="F387">
        <v>0</v>
      </c>
      <c r="G387" s="1">
        <v>42786</v>
      </c>
      <c r="H387" s="1">
        <v>42792</v>
      </c>
      <c r="I387" t="s">
        <v>131</v>
      </c>
      <c r="J387">
        <v>443.43</v>
      </c>
      <c r="K387">
        <v>79.959999999999994</v>
      </c>
      <c r="L387">
        <v>363.47</v>
      </c>
      <c r="M387">
        <v>-6</v>
      </c>
      <c r="N387" s="2">
        <v>-2180.8200000000002</v>
      </c>
      <c r="O387" t="s">
        <v>63</v>
      </c>
    </row>
    <row r="388" spans="1:15" x14ac:dyDescent="0.25">
      <c r="A388" t="s">
        <v>160</v>
      </c>
      <c r="B388">
        <v>1268</v>
      </c>
      <c r="C388" s="1">
        <v>42811</v>
      </c>
      <c r="D388" t="str">
        <f>"004800335561"</f>
        <v>004800335561</v>
      </c>
      <c r="E388" s="1">
        <v>42802</v>
      </c>
      <c r="F388">
        <v>0</v>
      </c>
      <c r="G388" s="1">
        <v>42811</v>
      </c>
      <c r="H388" s="1">
        <v>42817</v>
      </c>
      <c r="I388" t="s">
        <v>16</v>
      </c>
      <c r="J388">
        <v>200.89</v>
      </c>
      <c r="K388">
        <v>36.229999999999997</v>
      </c>
      <c r="L388">
        <v>164.66</v>
      </c>
      <c r="M388">
        <v>-6</v>
      </c>
      <c r="N388">
        <v>-987.96</v>
      </c>
      <c r="O388" t="s">
        <v>63</v>
      </c>
    </row>
    <row r="389" spans="1:15" x14ac:dyDescent="0.25">
      <c r="A389" t="s">
        <v>209</v>
      </c>
      <c r="B389">
        <v>898</v>
      </c>
      <c r="C389" s="1">
        <v>42789</v>
      </c>
      <c r="D389" t="str">
        <f>"4220917800014068"</f>
        <v>4220917800014068</v>
      </c>
      <c r="E389" s="1">
        <v>42710</v>
      </c>
      <c r="F389">
        <v>0</v>
      </c>
      <c r="G389" s="1">
        <v>42789</v>
      </c>
      <c r="H389" s="1">
        <v>42795</v>
      </c>
      <c r="I389" t="s">
        <v>16</v>
      </c>
      <c r="J389">
        <v>139.01</v>
      </c>
      <c r="K389">
        <v>0</v>
      </c>
      <c r="L389">
        <v>139.01</v>
      </c>
      <c r="M389">
        <v>-6</v>
      </c>
      <c r="N389">
        <v>-834.06</v>
      </c>
      <c r="O389" t="s">
        <v>210</v>
      </c>
    </row>
    <row r="390" spans="1:15" x14ac:dyDescent="0.25">
      <c r="A390" t="s">
        <v>209</v>
      </c>
      <c r="B390">
        <v>894</v>
      </c>
      <c r="C390" s="1">
        <v>42789</v>
      </c>
      <c r="D390" t="str">
        <f>"4220917800014068"</f>
        <v>4220917800014068</v>
      </c>
      <c r="E390" s="1">
        <v>42710</v>
      </c>
      <c r="F390">
        <v>0</v>
      </c>
      <c r="G390" s="1">
        <v>42789</v>
      </c>
      <c r="H390" s="1">
        <v>42795</v>
      </c>
      <c r="I390" t="s">
        <v>16</v>
      </c>
      <c r="J390">
        <v>23.77</v>
      </c>
      <c r="K390">
        <v>0</v>
      </c>
      <c r="L390">
        <v>23.77</v>
      </c>
      <c r="M390">
        <v>-6</v>
      </c>
      <c r="N390">
        <v>-142.62</v>
      </c>
      <c r="O390" t="s">
        <v>210</v>
      </c>
    </row>
    <row r="391" spans="1:15" x14ac:dyDescent="0.25">
      <c r="A391" t="s">
        <v>209</v>
      </c>
      <c r="B391">
        <v>893</v>
      </c>
      <c r="C391" s="1">
        <v>42789</v>
      </c>
      <c r="D391" t="str">
        <f>"4220917800014068"</f>
        <v>4220917800014068</v>
      </c>
      <c r="E391" s="1">
        <v>42710</v>
      </c>
      <c r="F391">
        <v>0</v>
      </c>
      <c r="G391" s="1">
        <v>42789</v>
      </c>
      <c r="H391" s="1">
        <v>42795</v>
      </c>
      <c r="I391" t="s">
        <v>16</v>
      </c>
      <c r="J391">
        <v>26.91</v>
      </c>
      <c r="K391">
        <v>4.8499999999999996</v>
      </c>
      <c r="L391">
        <v>22.06</v>
      </c>
      <c r="M391">
        <v>-6</v>
      </c>
      <c r="N391">
        <v>-132.36000000000001</v>
      </c>
      <c r="O391" t="s">
        <v>210</v>
      </c>
    </row>
    <row r="392" spans="1:15" x14ac:dyDescent="0.25">
      <c r="A392" t="s">
        <v>209</v>
      </c>
      <c r="B392">
        <v>912</v>
      </c>
      <c r="C392" s="1">
        <v>42789</v>
      </c>
      <c r="D392" t="s">
        <v>301</v>
      </c>
      <c r="E392" s="1">
        <v>42710</v>
      </c>
      <c r="F392">
        <v>0</v>
      </c>
      <c r="G392" s="1">
        <v>42789</v>
      </c>
      <c r="H392" s="1">
        <v>42795</v>
      </c>
      <c r="I392" t="s">
        <v>16</v>
      </c>
      <c r="J392">
        <v>23.77</v>
      </c>
      <c r="K392">
        <v>4.29</v>
      </c>
      <c r="L392">
        <v>19.48</v>
      </c>
      <c r="M392">
        <v>-6</v>
      </c>
      <c r="N392">
        <v>-116.88</v>
      </c>
      <c r="O392" t="s">
        <v>145</v>
      </c>
    </row>
    <row r="393" spans="1:15" x14ac:dyDescent="0.25">
      <c r="A393" t="s">
        <v>209</v>
      </c>
      <c r="B393">
        <v>887</v>
      </c>
      <c r="C393" s="1">
        <v>42789</v>
      </c>
      <c r="D393" t="s">
        <v>302</v>
      </c>
      <c r="E393" s="1">
        <v>42710</v>
      </c>
      <c r="F393">
        <v>0</v>
      </c>
      <c r="G393" s="1">
        <v>42789</v>
      </c>
      <c r="H393" s="1">
        <v>42795</v>
      </c>
      <c r="I393" t="s">
        <v>16</v>
      </c>
      <c r="J393">
        <v>241.56</v>
      </c>
      <c r="K393">
        <v>43.56</v>
      </c>
      <c r="L393">
        <v>198</v>
      </c>
      <c r="M393">
        <v>-6</v>
      </c>
      <c r="N393" s="2">
        <v>-1188</v>
      </c>
      <c r="O393" t="s">
        <v>145</v>
      </c>
    </row>
    <row r="394" spans="1:15" x14ac:dyDescent="0.25">
      <c r="A394" t="s">
        <v>209</v>
      </c>
      <c r="B394">
        <v>909</v>
      </c>
      <c r="C394" s="1">
        <v>42789</v>
      </c>
      <c r="D394" t="s">
        <v>303</v>
      </c>
      <c r="E394" s="1">
        <v>42710</v>
      </c>
      <c r="F394">
        <v>0</v>
      </c>
      <c r="G394" s="1">
        <v>42789</v>
      </c>
      <c r="H394" s="1">
        <v>42795</v>
      </c>
      <c r="I394" t="s">
        <v>16</v>
      </c>
      <c r="J394">
        <v>26.1</v>
      </c>
      <c r="K394">
        <v>4.71</v>
      </c>
      <c r="L394">
        <v>21.39</v>
      </c>
      <c r="M394">
        <v>-6</v>
      </c>
      <c r="N394">
        <v>-128.34</v>
      </c>
      <c r="O394" t="s">
        <v>145</v>
      </c>
    </row>
    <row r="395" spans="1:15" x14ac:dyDescent="0.25">
      <c r="A395" t="s">
        <v>209</v>
      </c>
      <c r="B395">
        <v>887</v>
      </c>
      <c r="C395" s="1">
        <v>42789</v>
      </c>
      <c r="D395" t="s">
        <v>304</v>
      </c>
      <c r="E395" s="1">
        <v>42710</v>
      </c>
      <c r="F395">
        <v>0</v>
      </c>
      <c r="G395" s="1">
        <v>42789</v>
      </c>
      <c r="H395" s="1">
        <v>42795</v>
      </c>
      <c r="I395" t="s">
        <v>16</v>
      </c>
      <c r="J395">
        <v>126.05</v>
      </c>
      <c r="K395">
        <v>22.73</v>
      </c>
      <c r="L395">
        <v>103.32</v>
      </c>
      <c r="M395">
        <v>-6</v>
      </c>
      <c r="N395">
        <v>-619.91999999999996</v>
      </c>
      <c r="O395" t="s">
        <v>145</v>
      </c>
    </row>
    <row r="396" spans="1:15" x14ac:dyDescent="0.25">
      <c r="A396" t="s">
        <v>209</v>
      </c>
      <c r="B396">
        <v>904</v>
      </c>
      <c r="C396" s="1">
        <v>42789</v>
      </c>
      <c r="D396" t="s">
        <v>305</v>
      </c>
      <c r="E396" s="1">
        <v>42710</v>
      </c>
      <c r="F396">
        <v>0</v>
      </c>
      <c r="G396" s="1">
        <v>42789</v>
      </c>
      <c r="H396" s="1">
        <v>42795</v>
      </c>
      <c r="I396" t="s">
        <v>16</v>
      </c>
      <c r="J396">
        <v>36.11</v>
      </c>
      <c r="K396">
        <v>6.51</v>
      </c>
      <c r="L396">
        <v>29.6</v>
      </c>
      <c r="M396">
        <v>-6</v>
      </c>
      <c r="N396">
        <v>-177.6</v>
      </c>
      <c r="O396" t="s">
        <v>145</v>
      </c>
    </row>
    <row r="397" spans="1:15" x14ac:dyDescent="0.25">
      <c r="A397" t="s">
        <v>209</v>
      </c>
      <c r="B397">
        <v>887</v>
      </c>
      <c r="C397" s="1">
        <v>42789</v>
      </c>
      <c r="D397" t="s">
        <v>306</v>
      </c>
      <c r="E397" s="1">
        <v>42710</v>
      </c>
      <c r="F397">
        <v>0</v>
      </c>
      <c r="G397" s="1">
        <v>42789</v>
      </c>
      <c r="H397" s="1">
        <v>42795</v>
      </c>
      <c r="I397" t="s">
        <v>16</v>
      </c>
      <c r="J397">
        <v>7.1</v>
      </c>
      <c r="K397">
        <v>0</v>
      </c>
      <c r="L397">
        <v>7.1</v>
      </c>
      <c r="M397">
        <v>-6</v>
      </c>
      <c r="N397">
        <v>-42.6</v>
      </c>
      <c r="O397" t="s">
        <v>145</v>
      </c>
    </row>
    <row r="398" spans="1:15" x14ac:dyDescent="0.25">
      <c r="A398" t="s">
        <v>209</v>
      </c>
      <c r="B398">
        <v>900</v>
      </c>
      <c r="C398" s="1">
        <v>42789</v>
      </c>
      <c r="D398" t="str">
        <f>"4220917800014068"</f>
        <v>4220917800014068</v>
      </c>
      <c r="E398" s="1">
        <v>42710</v>
      </c>
      <c r="F398">
        <v>0</v>
      </c>
      <c r="G398" s="1">
        <v>42789</v>
      </c>
      <c r="H398" s="1">
        <v>42795</v>
      </c>
      <c r="I398" t="s">
        <v>16</v>
      </c>
      <c r="J398">
        <v>43.88</v>
      </c>
      <c r="K398">
        <v>0</v>
      </c>
      <c r="L398">
        <v>43.88</v>
      </c>
      <c r="M398">
        <v>-6</v>
      </c>
      <c r="N398">
        <v>-263.27999999999997</v>
      </c>
      <c r="O398" t="s">
        <v>210</v>
      </c>
    </row>
    <row r="399" spans="1:15" x14ac:dyDescent="0.25">
      <c r="A399" t="s">
        <v>209</v>
      </c>
      <c r="B399">
        <v>896</v>
      </c>
      <c r="C399" s="1">
        <v>42789</v>
      </c>
      <c r="D399" t="str">
        <f>"4220917800014068"</f>
        <v>4220917800014068</v>
      </c>
      <c r="E399" s="1">
        <v>42710</v>
      </c>
      <c r="F399">
        <v>0</v>
      </c>
      <c r="G399" s="1">
        <v>42789</v>
      </c>
      <c r="H399" s="1">
        <v>42795</v>
      </c>
      <c r="I399" t="s">
        <v>16</v>
      </c>
      <c r="J399">
        <v>40.39</v>
      </c>
      <c r="K399">
        <v>0</v>
      </c>
      <c r="L399">
        <v>40.39</v>
      </c>
      <c r="M399">
        <v>-6</v>
      </c>
      <c r="N399">
        <v>-242.34</v>
      </c>
      <c r="O399" t="s">
        <v>210</v>
      </c>
    </row>
    <row r="400" spans="1:15" x14ac:dyDescent="0.25">
      <c r="A400" t="s">
        <v>209</v>
      </c>
      <c r="B400">
        <v>893</v>
      </c>
      <c r="C400" s="1">
        <v>42789</v>
      </c>
      <c r="D400" t="str">
        <f>"4220917800014068"</f>
        <v>4220917800014068</v>
      </c>
      <c r="E400" s="1">
        <v>42710</v>
      </c>
      <c r="F400">
        <v>0</v>
      </c>
      <c r="G400" s="1">
        <v>42789</v>
      </c>
      <c r="H400" s="1">
        <v>42795</v>
      </c>
      <c r="I400" t="s">
        <v>16</v>
      </c>
      <c r="J400">
        <v>29.41</v>
      </c>
      <c r="K400">
        <v>5.3</v>
      </c>
      <c r="L400">
        <v>24.11</v>
      </c>
      <c r="M400">
        <v>-6</v>
      </c>
      <c r="N400">
        <v>-144.66</v>
      </c>
      <c r="O400" t="s">
        <v>210</v>
      </c>
    </row>
    <row r="401" spans="1:15" x14ac:dyDescent="0.25">
      <c r="A401" t="s">
        <v>209</v>
      </c>
      <c r="B401">
        <v>912</v>
      </c>
      <c r="C401" s="1">
        <v>42789</v>
      </c>
      <c r="D401" t="s">
        <v>307</v>
      </c>
      <c r="E401" s="1">
        <v>42710</v>
      </c>
      <c r="F401">
        <v>0</v>
      </c>
      <c r="G401" s="1">
        <v>42789</v>
      </c>
      <c r="H401" s="1">
        <v>42795</v>
      </c>
      <c r="I401" t="s">
        <v>16</v>
      </c>
      <c r="J401">
        <v>36.11</v>
      </c>
      <c r="K401">
        <v>6.51</v>
      </c>
      <c r="L401">
        <v>29.6</v>
      </c>
      <c r="M401">
        <v>-6</v>
      </c>
      <c r="N401">
        <v>-177.6</v>
      </c>
      <c r="O401" t="s">
        <v>145</v>
      </c>
    </row>
    <row r="402" spans="1:15" x14ac:dyDescent="0.25">
      <c r="A402" t="s">
        <v>209</v>
      </c>
      <c r="B402">
        <v>887</v>
      </c>
      <c r="C402" s="1">
        <v>42789</v>
      </c>
      <c r="D402" t="s">
        <v>308</v>
      </c>
      <c r="E402" s="1">
        <v>42710</v>
      </c>
      <c r="F402">
        <v>0</v>
      </c>
      <c r="G402" s="1">
        <v>42789</v>
      </c>
      <c r="H402" s="1">
        <v>42795</v>
      </c>
      <c r="I402" t="s">
        <v>16</v>
      </c>
      <c r="J402">
        <v>451.89</v>
      </c>
      <c r="K402">
        <v>81.489999999999995</v>
      </c>
      <c r="L402">
        <v>370.4</v>
      </c>
      <c r="M402">
        <v>-6</v>
      </c>
      <c r="N402" s="2">
        <v>-2222.4</v>
      </c>
      <c r="O402" t="s">
        <v>145</v>
      </c>
    </row>
    <row r="403" spans="1:15" x14ac:dyDescent="0.25">
      <c r="A403" t="s">
        <v>209</v>
      </c>
      <c r="B403">
        <v>910</v>
      </c>
      <c r="C403" s="1">
        <v>42789</v>
      </c>
      <c r="D403" t="s">
        <v>309</v>
      </c>
      <c r="E403" s="1">
        <v>42710</v>
      </c>
      <c r="F403">
        <v>0</v>
      </c>
      <c r="G403" s="1">
        <v>42789</v>
      </c>
      <c r="H403" s="1">
        <v>42795</v>
      </c>
      <c r="I403" t="s">
        <v>16</v>
      </c>
      <c r="J403">
        <v>51</v>
      </c>
      <c r="K403">
        <v>9.1999999999999993</v>
      </c>
      <c r="L403">
        <v>41.8</v>
      </c>
      <c r="M403">
        <v>-6</v>
      </c>
      <c r="N403">
        <v>-250.8</v>
      </c>
      <c r="O403" t="s">
        <v>145</v>
      </c>
    </row>
    <row r="404" spans="1:15" x14ac:dyDescent="0.25">
      <c r="A404" t="s">
        <v>209</v>
      </c>
      <c r="B404">
        <v>887</v>
      </c>
      <c r="C404" s="1">
        <v>42789</v>
      </c>
      <c r="D404" t="s">
        <v>310</v>
      </c>
      <c r="E404" s="1">
        <v>42710</v>
      </c>
      <c r="F404">
        <v>0</v>
      </c>
      <c r="G404" s="1">
        <v>42789</v>
      </c>
      <c r="H404" s="1">
        <v>42795</v>
      </c>
      <c r="I404" t="s">
        <v>16</v>
      </c>
      <c r="J404">
        <v>136.63999999999999</v>
      </c>
      <c r="K404">
        <v>24.64</v>
      </c>
      <c r="L404">
        <v>112</v>
      </c>
      <c r="M404">
        <v>-6</v>
      </c>
      <c r="N404">
        <v>-672</v>
      </c>
      <c r="O404" t="s">
        <v>145</v>
      </c>
    </row>
    <row r="405" spans="1:15" x14ac:dyDescent="0.25">
      <c r="A405" t="s">
        <v>209</v>
      </c>
      <c r="B405">
        <v>906</v>
      </c>
      <c r="C405" s="1">
        <v>42789</v>
      </c>
      <c r="D405" t="s">
        <v>311</v>
      </c>
      <c r="E405" s="1">
        <v>42710</v>
      </c>
      <c r="F405">
        <v>0</v>
      </c>
      <c r="G405" s="1">
        <v>42789</v>
      </c>
      <c r="H405" s="1">
        <v>42795</v>
      </c>
      <c r="I405" t="s">
        <v>16</v>
      </c>
      <c r="J405">
        <v>27.04</v>
      </c>
      <c r="K405">
        <v>4.88</v>
      </c>
      <c r="L405">
        <v>22.16</v>
      </c>
      <c r="M405">
        <v>-6</v>
      </c>
      <c r="N405">
        <v>-132.96</v>
      </c>
      <c r="O405" t="s">
        <v>145</v>
      </c>
    </row>
    <row r="406" spans="1:15" x14ac:dyDescent="0.25">
      <c r="A406" t="s">
        <v>209</v>
      </c>
      <c r="B406">
        <v>887</v>
      </c>
      <c r="C406" s="1">
        <v>42789</v>
      </c>
      <c r="D406" t="s">
        <v>312</v>
      </c>
      <c r="E406" s="1">
        <v>42710</v>
      </c>
      <c r="F406">
        <v>0</v>
      </c>
      <c r="G406" s="1">
        <v>42789</v>
      </c>
      <c r="H406" s="1">
        <v>42795</v>
      </c>
      <c r="I406" t="s">
        <v>16</v>
      </c>
      <c r="J406">
        <v>99.21</v>
      </c>
      <c r="K406">
        <v>17.89</v>
      </c>
      <c r="L406">
        <v>81.319999999999993</v>
      </c>
      <c r="M406">
        <v>-6</v>
      </c>
      <c r="N406">
        <v>-487.92</v>
      </c>
      <c r="O406" t="s">
        <v>145</v>
      </c>
    </row>
    <row r="407" spans="1:15" x14ac:dyDescent="0.25">
      <c r="A407" t="s">
        <v>209</v>
      </c>
      <c r="B407">
        <v>901</v>
      </c>
      <c r="C407" s="1">
        <v>42789</v>
      </c>
      <c r="D407" t="str">
        <f>"4220917800014068"</f>
        <v>4220917800014068</v>
      </c>
      <c r="E407" s="1">
        <v>42710</v>
      </c>
      <c r="F407">
        <v>0</v>
      </c>
      <c r="G407" s="1">
        <v>42789</v>
      </c>
      <c r="H407" s="1">
        <v>42795</v>
      </c>
      <c r="I407" t="s">
        <v>16</v>
      </c>
      <c r="J407">
        <v>28.84</v>
      </c>
      <c r="K407">
        <v>0</v>
      </c>
      <c r="L407">
        <v>28.84</v>
      </c>
      <c r="M407">
        <v>-6</v>
      </c>
      <c r="N407">
        <v>-173.04</v>
      </c>
      <c r="O407" t="s">
        <v>210</v>
      </c>
    </row>
    <row r="408" spans="1:15" x14ac:dyDescent="0.25">
      <c r="A408" t="s">
        <v>209</v>
      </c>
      <c r="B408">
        <v>885</v>
      </c>
      <c r="C408" s="1">
        <v>42789</v>
      </c>
      <c r="D408" t="s">
        <v>313</v>
      </c>
      <c r="E408" s="1">
        <v>42710</v>
      </c>
      <c r="F408">
        <v>0</v>
      </c>
      <c r="G408" s="1">
        <v>42789</v>
      </c>
      <c r="H408" s="1">
        <v>42795</v>
      </c>
      <c r="I408" t="s">
        <v>16</v>
      </c>
      <c r="J408">
        <v>126.05</v>
      </c>
      <c r="K408">
        <v>22.73</v>
      </c>
      <c r="L408">
        <v>103.32</v>
      </c>
      <c r="M408">
        <v>-6</v>
      </c>
      <c r="N408">
        <v>-619.91999999999996</v>
      </c>
      <c r="O408" t="s">
        <v>145</v>
      </c>
    </row>
    <row r="409" spans="1:15" x14ac:dyDescent="0.25">
      <c r="A409" t="s">
        <v>209</v>
      </c>
      <c r="B409">
        <v>898</v>
      </c>
      <c r="C409" s="1">
        <v>42789</v>
      </c>
      <c r="D409" t="str">
        <f>"4220917800014068"</f>
        <v>4220917800014068</v>
      </c>
      <c r="E409" s="1">
        <v>42710</v>
      </c>
      <c r="F409">
        <v>0</v>
      </c>
      <c r="G409" s="1">
        <v>42789</v>
      </c>
      <c r="H409" s="1">
        <v>42795</v>
      </c>
      <c r="I409" t="s">
        <v>16</v>
      </c>
      <c r="J409">
        <v>95.1</v>
      </c>
      <c r="K409">
        <v>0</v>
      </c>
      <c r="L409">
        <v>95.1</v>
      </c>
      <c r="M409">
        <v>-6</v>
      </c>
      <c r="N409">
        <v>-570.6</v>
      </c>
      <c r="O409" t="s">
        <v>210</v>
      </c>
    </row>
    <row r="410" spans="1:15" x14ac:dyDescent="0.25">
      <c r="A410" t="s">
        <v>209</v>
      </c>
      <c r="B410">
        <v>893</v>
      </c>
      <c r="C410" s="1">
        <v>42789</v>
      </c>
      <c r="D410" t="str">
        <f>"4220917800014068"</f>
        <v>4220917800014068</v>
      </c>
      <c r="E410" s="1">
        <v>42710</v>
      </c>
      <c r="F410">
        <v>0</v>
      </c>
      <c r="G410" s="1">
        <v>42789</v>
      </c>
      <c r="H410" s="1">
        <v>42795</v>
      </c>
      <c r="I410" t="s">
        <v>16</v>
      </c>
      <c r="J410">
        <v>50.58</v>
      </c>
      <c r="K410">
        <v>9.1199999999999992</v>
      </c>
      <c r="L410">
        <v>41.46</v>
      </c>
      <c r="M410">
        <v>-6</v>
      </c>
      <c r="N410">
        <v>-248.76</v>
      </c>
      <c r="O410" t="s">
        <v>210</v>
      </c>
    </row>
    <row r="411" spans="1:15" x14ac:dyDescent="0.25">
      <c r="A411" t="s">
        <v>209</v>
      </c>
      <c r="B411">
        <v>892</v>
      </c>
      <c r="C411" s="1">
        <v>42789</v>
      </c>
      <c r="D411" t="str">
        <f>"4220917800014068"</f>
        <v>4220917800014068</v>
      </c>
      <c r="E411" s="1">
        <v>42710</v>
      </c>
      <c r="F411">
        <v>0</v>
      </c>
      <c r="G411" s="1">
        <v>42789</v>
      </c>
      <c r="H411" s="1">
        <v>42795</v>
      </c>
      <c r="I411" t="s">
        <v>16</v>
      </c>
      <c r="J411">
        <v>26.91</v>
      </c>
      <c r="K411">
        <v>4.8499999999999996</v>
      </c>
      <c r="L411">
        <v>22.06</v>
      </c>
      <c r="M411">
        <v>-6</v>
      </c>
      <c r="N411">
        <v>-132.36000000000001</v>
      </c>
      <c r="O411" t="s">
        <v>210</v>
      </c>
    </row>
    <row r="412" spans="1:15" x14ac:dyDescent="0.25">
      <c r="A412" t="s">
        <v>209</v>
      </c>
      <c r="B412">
        <v>911</v>
      </c>
      <c r="C412" s="1">
        <v>42789</v>
      </c>
      <c r="D412" t="s">
        <v>314</v>
      </c>
      <c r="E412" s="1">
        <v>42710</v>
      </c>
      <c r="F412">
        <v>0</v>
      </c>
      <c r="G412" s="1">
        <v>42789</v>
      </c>
      <c r="H412" s="1">
        <v>42795</v>
      </c>
      <c r="I412" t="s">
        <v>16</v>
      </c>
      <c r="J412">
        <v>207.22</v>
      </c>
      <c r="K412">
        <v>37.369999999999997</v>
      </c>
      <c r="L412">
        <v>169.85</v>
      </c>
      <c r="M412">
        <v>-6</v>
      </c>
      <c r="N412" s="2">
        <v>-1019.1</v>
      </c>
      <c r="O412" t="s">
        <v>145</v>
      </c>
    </row>
    <row r="413" spans="1:15" x14ac:dyDescent="0.25">
      <c r="A413" t="s">
        <v>209</v>
      </c>
      <c r="B413">
        <v>887</v>
      </c>
      <c r="C413" s="1">
        <v>42789</v>
      </c>
      <c r="D413" t="s">
        <v>315</v>
      </c>
      <c r="E413" s="1">
        <v>42710</v>
      </c>
      <c r="F413">
        <v>0</v>
      </c>
      <c r="G413" s="1">
        <v>42789</v>
      </c>
      <c r="H413" s="1">
        <v>42795</v>
      </c>
      <c r="I413" t="s">
        <v>16</v>
      </c>
      <c r="J413">
        <v>212.84</v>
      </c>
      <c r="K413">
        <v>38.380000000000003</v>
      </c>
      <c r="L413">
        <v>174.46</v>
      </c>
      <c r="M413">
        <v>-6</v>
      </c>
      <c r="N413" s="2">
        <v>-1046.76</v>
      </c>
      <c r="O413" t="s">
        <v>145</v>
      </c>
    </row>
    <row r="414" spans="1:15" x14ac:dyDescent="0.25">
      <c r="A414" t="s">
        <v>209</v>
      </c>
      <c r="B414">
        <v>908</v>
      </c>
      <c r="C414" s="1">
        <v>42789</v>
      </c>
      <c r="D414" t="s">
        <v>316</v>
      </c>
      <c r="E414" s="1">
        <v>42710</v>
      </c>
      <c r="F414">
        <v>0</v>
      </c>
      <c r="G414" s="1">
        <v>42789</v>
      </c>
      <c r="H414" s="1">
        <v>42795</v>
      </c>
      <c r="I414" t="s">
        <v>16</v>
      </c>
      <c r="J414">
        <v>40.770000000000003</v>
      </c>
      <c r="K414">
        <v>7.35</v>
      </c>
      <c r="L414">
        <v>33.42</v>
      </c>
      <c r="M414">
        <v>-6</v>
      </c>
      <c r="N414">
        <v>-200.52</v>
      </c>
      <c r="O414" t="s">
        <v>145</v>
      </c>
    </row>
    <row r="415" spans="1:15" x14ac:dyDescent="0.25">
      <c r="A415" t="s">
        <v>209</v>
      </c>
      <c r="B415">
        <v>887</v>
      </c>
      <c r="C415" s="1">
        <v>42789</v>
      </c>
      <c r="D415" t="s">
        <v>317</v>
      </c>
      <c r="E415" s="1">
        <v>42710</v>
      </c>
      <c r="F415">
        <v>0</v>
      </c>
      <c r="G415" s="1">
        <v>42789</v>
      </c>
      <c r="H415" s="1">
        <v>42795</v>
      </c>
      <c r="I415" t="s">
        <v>16</v>
      </c>
      <c r="J415">
        <v>126.05</v>
      </c>
      <c r="K415">
        <v>22.73</v>
      </c>
      <c r="L415">
        <v>103.32</v>
      </c>
      <c r="M415">
        <v>-6</v>
      </c>
      <c r="N415">
        <v>-619.91999999999996</v>
      </c>
      <c r="O415" t="s">
        <v>145</v>
      </c>
    </row>
    <row r="416" spans="1:15" x14ac:dyDescent="0.25">
      <c r="A416" t="s">
        <v>209</v>
      </c>
      <c r="B416">
        <v>903</v>
      </c>
      <c r="C416" s="1">
        <v>42789</v>
      </c>
      <c r="D416" t="s">
        <v>318</v>
      </c>
      <c r="E416" s="1">
        <v>42710</v>
      </c>
      <c r="F416">
        <v>0</v>
      </c>
      <c r="G416" s="1">
        <v>42789</v>
      </c>
      <c r="H416" s="1">
        <v>42795</v>
      </c>
      <c r="I416" t="s">
        <v>16</v>
      </c>
      <c r="J416">
        <v>24.27</v>
      </c>
      <c r="K416">
        <v>4.38</v>
      </c>
      <c r="L416">
        <v>19.89</v>
      </c>
      <c r="M416">
        <v>-6</v>
      </c>
      <c r="N416">
        <v>-119.34</v>
      </c>
      <c r="O416" t="s">
        <v>145</v>
      </c>
    </row>
    <row r="417" spans="1:15" x14ac:dyDescent="0.25">
      <c r="A417" t="s">
        <v>209</v>
      </c>
      <c r="B417">
        <v>886</v>
      </c>
      <c r="C417" s="1">
        <v>42789</v>
      </c>
      <c r="D417" t="s">
        <v>319</v>
      </c>
      <c r="E417" s="1">
        <v>42710</v>
      </c>
      <c r="F417">
        <v>0</v>
      </c>
      <c r="G417" s="1">
        <v>42789</v>
      </c>
      <c r="H417" s="1">
        <v>42795</v>
      </c>
      <c r="I417" t="s">
        <v>16</v>
      </c>
      <c r="J417">
        <v>99.21</v>
      </c>
      <c r="K417">
        <v>17.89</v>
      </c>
      <c r="L417">
        <v>81.319999999999993</v>
      </c>
      <c r="M417">
        <v>-6</v>
      </c>
      <c r="N417">
        <v>-487.92</v>
      </c>
      <c r="O417" t="s">
        <v>145</v>
      </c>
    </row>
    <row r="418" spans="1:15" x14ac:dyDescent="0.25">
      <c r="A418" t="s">
        <v>209</v>
      </c>
      <c r="B418">
        <v>899</v>
      </c>
      <c r="C418" s="1">
        <v>42789</v>
      </c>
      <c r="D418" t="str">
        <f>"4220917800014068"</f>
        <v>4220917800014068</v>
      </c>
      <c r="E418" s="1">
        <v>42710</v>
      </c>
      <c r="F418">
        <v>0</v>
      </c>
      <c r="G418" s="1">
        <v>42789</v>
      </c>
      <c r="H418" s="1">
        <v>42795</v>
      </c>
      <c r="I418" t="s">
        <v>16</v>
      </c>
      <c r="J418">
        <v>65.22</v>
      </c>
      <c r="K418">
        <v>11.76</v>
      </c>
      <c r="L418">
        <v>53.46</v>
      </c>
      <c r="M418">
        <v>-6</v>
      </c>
      <c r="N418">
        <v>-320.76</v>
      </c>
      <c r="O418" t="s">
        <v>210</v>
      </c>
    </row>
    <row r="419" spans="1:15" x14ac:dyDescent="0.25">
      <c r="A419" t="s">
        <v>209</v>
      </c>
      <c r="B419">
        <v>895</v>
      </c>
      <c r="C419" s="1">
        <v>42789</v>
      </c>
      <c r="D419" t="str">
        <f>"4220917800014068"</f>
        <v>4220917800014068</v>
      </c>
      <c r="E419" s="1">
        <v>42710</v>
      </c>
      <c r="F419">
        <v>0</v>
      </c>
      <c r="G419" s="1">
        <v>42789</v>
      </c>
      <c r="H419" s="1">
        <v>42795</v>
      </c>
      <c r="I419" t="s">
        <v>16</v>
      </c>
      <c r="J419">
        <v>23.77</v>
      </c>
      <c r="K419">
        <v>0</v>
      </c>
      <c r="L419">
        <v>23.77</v>
      </c>
      <c r="M419">
        <v>-6</v>
      </c>
      <c r="N419">
        <v>-142.62</v>
      </c>
      <c r="O419" t="s">
        <v>210</v>
      </c>
    </row>
    <row r="420" spans="1:15" x14ac:dyDescent="0.25">
      <c r="A420" t="s">
        <v>209</v>
      </c>
      <c r="B420">
        <v>893</v>
      </c>
      <c r="C420" s="1">
        <v>42789</v>
      </c>
      <c r="D420" t="str">
        <f>"4220917800014068"</f>
        <v>4220917800014068</v>
      </c>
      <c r="E420" s="1">
        <v>42710</v>
      </c>
      <c r="F420">
        <v>0</v>
      </c>
      <c r="G420" s="1">
        <v>42789</v>
      </c>
      <c r="H420" s="1">
        <v>42795</v>
      </c>
      <c r="I420" t="s">
        <v>16</v>
      </c>
      <c r="J420">
        <v>28.33</v>
      </c>
      <c r="K420">
        <v>5.1100000000000003</v>
      </c>
      <c r="L420">
        <v>23.22</v>
      </c>
      <c r="M420">
        <v>-6</v>
      </c>
      <c r="N420">
        <v>-139.32</v>
      </c>
      <c r="O420" t="s">
        <v>210</v>
      </c>
    </row>
    <row r="421" spans="1:15" x14ac:dyDescent="0.25">
      <c r="A421" t="s">
        <v>209</v>
      </c>
      <c r="B421">
        <v>912</v>
      </c>
      <c r="C421" s="1">
        <v>42789</v>
      </c>
      <c r="D421" t="s">
        <v>320</v>
      </c>
      <c r="E421" s="1">
        <v>42710</v>
      </c>
      <c r="F421">
        <v>0</v>
      </c>
      <c r="G421" s="1">
        <v>42789</v>
      </c>
      <c r="H421" s="1">
        <v>42795</v>
      </c>
      <c r="I421" t="s">
        <v>16</v>
      </c>
      <c r="J421">
        <v>23.77</v>
      </c>
      <c r="K421">
        <v>4.29</v>
      </c>
      <c r="L421">
        <v>19.48</v>
      </c>
      <c r="M421">
        <v>-6</v>
      </c>
      <c r="N421">
        <v>-116.88</v>
      </c>
      <c r="O421" t="s">
        <v>145</v>
      </c>
    </row>
    <row r="422" spans="1:15" x14ac:dyDescent="0.25">
      <c r="A422" t="s">
        <v>209</v>
      </c>
      <c r="B422">
        <v>887</v>
      </c>
      <c r="C422" s="1">
        <v>42789</v>
      </c>
      <c r="D422" t="s">
        <v>321</v>
      </c>
      <c r="E422" s="1">
        <v>42710</v>
      </c>
      <c r="F422">
        <v>0</v>
      </c>
      <c r="G422" s="1">
        <v>42789</v>
      </c>
      <c r="H422" s="1">
        <v>42795</v>
      </c>
      <c r="I422" t="s">
        <v>16</v>
      </c>
      <c r="J422">
        <v>451.89</v>
      </c>
      <c r="K422">
        <v>81.489999999999995</v>
      </c>
      <c r="L422">
        <v>370.4</v>
      </c>
      <c r="M422">
        <v>-6</v>
      </c>
      <c r="N422" s="2">
        <v>-2222.4</v>
      </c>
      <c r="O422" t="s">
        <v>145</v>
      </c>
    </row>
    <row r="423" spans="1:15" x14ac:dyDescent="0.25">
      <c r="A423" t="s">
        <v>209</v>
      </c>
      <c r="B423">
        <v>910</v>
      </c>
      <c r="C423" s="1">
        <v>42789</v>
      </c>
      <c r="D423" t="s">
        <v>322</v>
      </c>
      <c r="E423" s="1">
        <v>42710</v>
      </c>
      <c r="F423">
        <v>0</v>
      </c>
      <c r="G423" s="1">
        <v>42789</v>
      </c>
      <c r="H423" s="1">
        <v>42795</v>
      </c>
      <c r="I423" t="s">
        <v>16</v>
      </c>
      <c r="J423">
        <v>33.96</v>
      </c>
      <c r="K423">
        <v>6.12</v>
      </c>
      <c r="L423">
        <v>27.84</v>
      </c>
      <c r="M423">
        <v>-6</v>
      </c>
      <c r="N423">
        <v>-167.04</v>
      </c>
      <c r="O423" t="s">
        <v>145</v>
      </c>
    </row>
    <row r="424" spans="1:15" x14ac:dyDescent="0.25">
      <c r="A424" t="s">
        <v>209</v>
      </c>
      <c r="B424">
        <v>887</v>
      </c>
      <c r="C424" s="1">
        <v>42789</v>
      </c>
      <c r="D424" t="s">
        <v>323</v>
      </c>
      <c r="E424" s="1">
        <v>42710</v>
      </c>
      <c r="F424">
        <v>0</v>
      </c>
      <c r="G424" s="1">
        <v>42789</v>
      </c>
      <c r="H424" s="1">
        <v>42795</v>
      </c>
      <c r="I424" t="s">
        <v>16</v>
      </c>
      <c r="J424">
        <v>126.05</v>
      </c>
      <c r="K424">
        <v>22.73</v>
      </c>
      <c r="L424">
        <v>103.32</v>
      </c>
      <c r="M424">
        <v>-6</v>
      </c>
      <c r="N424">
        <v>-619.91999999999996</v>
      </c>
      <c r="O424" t="s">
        <v>145</v>
      </c>
    </row>
    <row r="425" spans="1:15" x14ac:dyDescent="0.25">
      <c r="A425" t="s">
        <v>209</v>
      </c>
      <c r="B425">
        <v>905</v>
      </c>
      <c r="C425" s="1">
        <v>42789</v>
      </c>
      <c r="D425" t="str">
        <f>"4220917800014026"</f>
        <v>4220917800014026</v>
      </c>
      <c r="E425" s="1">
        <v>42710</v>
      </c>
      <c r="F425">
        <v>0</v>
      </c>
      <c r="G425" s="1">
        <v>42789</v>
      </c>
      <c r="H425" s="1">
        <v>42795</v>
      </c>
      <c r="I425" t="s">
        <v>16</v>
      </c>
      <c r="J425">
        <v>23.84</v>
      </c>
      <c r="K425">
        <v>4.3</v>
      </c>
      <c r="L425">
        <v>19.54</v>
      </c>
      <c r="M425">
        <v>-6</v>
      </c>
      <c r="N425">
        <v>-117.24</v>
      </c>
      <c r="O425" t="s">
        <v>210</v>
      </c>
    </row>
    <row r="426" spans="1:15" x14ac:dyDescent="0.25">
      <c r="A426" t="s">
        <v>209</v>
      </c>
      <c r="B426">
        <v>887</v>
      </c>
      <c r="C426" s="1">
        <v>42789</v>
      </c>
      <c r="D426" t="s">
        <v>324</v>
      </c>
      <c r="E426" s="1">
        <v>42710</v>
      </c>
      <c r="F426">
        <v>0</v>
      </c>
      <c r="G426" s="1">
        <v>42789</v>
      </c>
      <c r="H426" s="1">
        <v>42795</v>
      </c>
      <c r="I426" t="s">
        <v>16</v>
      </c>
      <c r="J426">
        <v>56.12</v>
      </c>
      <c r="K426">
        <v>10.119999999999999</v>
      </c>
      <c r="L426">
        <v>46</v>
      </c>
      <c r="M426">
        <v>-6</v>
      </c>
      <c r="N426">
        <v>-276</v>
      </c>
      <c r="O426" t="s">
        <v>145</v>
      </c>
    </row>
    <row r="427" spans="1:15" x14ac:dyDescent="0.25">
      <c r="A427" t="s">
        <v>209</v>
      </c>
      <c r="B427">
        <v>900</v>
      </c>
      <c r="C427" s="1">
        <v>42789</v>
      </c>
      <c r="D427" t="str">
        <f>"4220917800014068"</f>
        <v>4220917800014068</v>
      </c>
      <c r="E427" s="1">
        <v>42710</v>
      </c>
      <c r="F427">
        <v>0</v>
      </c>
      <c r="G427" s="1">
        <v>42789</v>
      </c>
      <c r="H427" s="1">
        <v>42795</v>
      </c>
      <c r="I427" t="s">
        <v>16</v>
      </c>
      <c r="J427">
        <v>61.22</v>
      </c>
      <c r="K427">
        <v>0</v>
      </c>
      <c r="L427">
        <v>61.22</v>
      </c>
      <c r="M427">
        <v>-6</v>
      </c>
      <c r="N427">
        <v>-367.32</v>
      </c>
      <c r="O427" t="s">
        <v>210</v>
      </c>
    </row>
    <row r="428" spans="1:15" x14ac:dyDescent="0.25">
      <c r="A428" t="s">
        <v>209</v>
      </c>
      <c r="B428">
        <v>897</v>
      </c>
      <c r="C428" s="1">
        <v>42789</v>
      </c>
      <c r="D428" t="str">
        <f>"4220917800014068"</f>
        <v>4220917800014068</v>
      </c>
      <c r="E428" s="1">
        <v>42710</v>
      </c>
      <c r="F428">
        <v>0</v>
      </c>
      <c r="G428" s="1">
        <v>42789</v>
      </c>
      <c r="H428" s="1">
        <v>42795</v>
      </c>
      <c r="I428" t="s">
        <v>16</v>
      </c>
      <c r="J428">
        <v>30.95</v>
      </c>
      <c r="K428">
        <v>0</v>
      </c>
      <c r="L428">
        <v>30.95</v>
      </c>
      <c r="M428">
        <v>-6</v>
      </c>
      <c r="N428">
        <v>-185.7</v>
      </c>
      <c r="O428" t="s">
        <v>210</v>
      </c>
    </row>
    <row r="429" spans="1:15" x14ac:dyDescent="0.25">
      <c r="A429" t="s">
        <v>209</v>
      </c>
      <c r="B429">
        <v>893</v>
      </c>
      <c r="C429" s="1">
        <v>42789</v>
      </c>
      <c r="D429" t="str">
        <f>"4220917800014068"</f>
        <v>4220917800014068</v>
      </c>
      <c r="E429" s="1">
        <v>42710</v>
      </c>
      <c r="F429">
        <v>0</v>
      </c>
      <c r="G429" s="1">
        <v>42789</v>
      </c>
      <c r="H429" s="1">
        <v>42795</v>
      </c>
      <c r="I429" t="s">
        <v>16</v>
      </c>
      <c r="J429">
        <v>31.26</v>
      </c>
      <c r="K429">
        <v>5.64</v>
      </c>
      <c r="L429">
        <v>25.62</v>
      </c>
      <c r="M429">
        <v>-6</v>
      </c>
      <c r="N429">
        <v>-153.72</v>
      </c>
      <c r="O429" t="s">
        <v>210</v>
      </c>
    </row>
    <row r="430" spans="1:15" x14ac:dyDescent="0.25">
      <c r="A430" t="s">
        <v>209</v>
      </c>
      <c r="B430">
        <v>890</v>
      </c>
      <c r="C430" s="1">
        <v>42789</v>
      </c>
      <c r="D430" t="str">
        <f>"4220917800014068"</f>
        <v>4220917800014068</v>
      </c>
      <c r="E430" s="1">
        <v>42710</v>
      </c>
      <c r="F430">
        <v>0</v>
      </c>
      <c r="G430" s="1">
        <v>42789</v>
      </c>
      <c r="H430" s="1">
        <v>42795</v>
      </c>
      <c r="I430" t="s">
        <v>16</v>
      </c>
      <c r="J430">
        <v>503.52</v>
      </c>
      <c r="K430">
        <v>90.8</v>
      </c>
      <c r="L430">
        <v>412.72</v>
      </c>
      <c r="M430">
        <v>-6</v>
      </c>
      <c r="N430" s="2">
        <v>-2476.3200000000002</v>
      </c>
      <c r="O430" t="s">
        <v>210</v>
      </c>
    </row>
    <row r="431" spans="1:15" x14ac:dyDescent="0.25">
      <c r="A431" t="s">
        <v>209</v>
      </c>
      <c r="B431">
        <v>911</v>
      </c>
      <c r="C431" s="1">
        <v>42789</v>
      </c>
      <c r="D431" t="s">
        <v>325</v>
      </c>
      <c r="E431" s="1">
        <v>42710</v>
      </c>
      <c r="F431">
        <v>0</v>
      </c>
      <c r="G431" s="1">
        <v>42789</v>
      </c>
      <c r="H431" s="1">
        <v>42795</v>
      </c>
      <c r="I431" t="s">
        <v>16</v>
      </c>
      <c r="J431">
        <v>99.49</v>
      </c>
      <c r="K431">
        <v>17.940000000000001</v>
      </c>
      <c r="L431">
        <v>81.55</v>
      </c>
      <c r="M431">
        <v>-6</v>
      </c>
      <c r="N431">
        <v>-489.3</v>
      </c>
      <c r="O431" t="s">
        <v>145</v>
      </c>
    </row>
    <row r="432" spans="1:15" x14ac:dyDescent="0.25">
      <c r="A432" t="s">
        <v>209</v>
      </c>
      <c r="B432">
        <v>887</v>
      </c>
      <c r="C432" s="1">
        <v>42789</v>
      </c>
      <c r="D432" t="s">
        <v>326</v>
      </c>
      <c r="E432" s="1">
        <v>42710</v>
      </c>
      <c r="F432">
        <v>0</v>
      </c>
      <c r="G432" s="1">
        <v>42789</v>
      </c>
      <c r="H432" s="1">
        <v>42795</v>
      </c>
      <c r="I432" t="s">
        <v>16</v>
      </c>
      <c r="J432">
        <v>191.48</v>
      </c>
      <c r="K432">
        <v>34.53</v>
      </c>
      <c r="L432">
        <v>156.94999999999999</v>
      </c>
      <c r="M432">
        <v>-6</v>
      </c>
      <c r="N432">
        <v>-941.7</v>
      </c>
      <c r="O432" t="s">
        <v>145</v>
      </c>
    </row>
    <row r="433" spans="1:15" x14ac:dyDescent="0.25">
      <c r="A433" t="s">
        <v>209</v>
      </c>
      <c r="B433">
        <v>907</v>
      </c>
      <c r="C433" s="1">
        <v>42789</v>
      </c>
      <c r="D433" t="s">
        <v>327</v>
      </c>
      <c r="E433" s="1">
        <v>42710</v>
      </c>
      <c r="F433">
        <v>0</v>
      </c>
      <c r="G433" s="1">
        <v>42789</v>
      </c>
      <c r="H433" s="1">
        <v>42795</v>
      </c>
      <c r="I433" t="s">
        <v>16</v>
      </c>
      <c r="J433">
        <v>27.05</v>
      </c>
      <c r="K433">
        <v>4.88</v>
      </c>
      <c r="L433">
        <v>22.17</v>
      </c>
      <c r="M433">
        <v>-6</v>
      </c>
      <c r="N433">
        <v>-133.02000000000001</v>
      </c>
      <c r="O433" t="s">
        <v>145</v>
      </c>
    </row>
    <row r="434" spans="1:15" x14ac:dyDescent="0.25">
      <c r="A434" t="s">
        <v>209</v>
      </c>
      <c r="B434">
        <v>887</v>
      </c>
      <c r="C434" s="1">
        <v>42789</v>
      </c>
      <c r="D434" t="s">
        <v>328</v>
      </c>
      <c r="E434" s="1">
        <v>42710</v>
      </c>
      <c r="F434">
        <v>0</v>
      </c>
      <c r="G434" s="1">
        <v>42789</v>
      </c>
      <c r="H434" s="1">
        <v>42795</v>
      </c>
      <c r="I434" t="s">
        <v>16</v>
      </c>
      <c r="J434">
        <v>99.21</v>
      </c>
      <c r="K434">
        <v>17.89</v>
      </c>
      <c r="L434">
        <v>81.319999999999993</v>
      </c>
      <c r="M434">
        <v>-6</v>
      </c>
      <c r="N434">
        <v>-487.92</v>
      </c>
      <c r="O434" t="s">
        <v>145</v>
      </c>
    </row>
    <row r="435" spans="1:15" x14ac:dyDescent="0.25">
      <c r="A435" t="s">
        <v>209</v>
      </c>
      <c r="B435">
        <v>902</v>
      </c>
      <c r="C435" s="1">
        <v>42789</v>
      </c>
      <c r="D435" t="str">
        <f>"4220917800014068"</f>
        <v>4220917800014068</v>
      </c>
      <c r="E435" s="1">
        <v>42710</v>
      </c>
      <c r="F435">
        <v>0</v>
      </c>
      <c r="G435" s="1">
        <v>42789</v>
      </c>
      <c r="H435" s="1">
        <v>42795</v>
      </c>
      <c r="I435" t="s">
        <v>16</v>
      </c>
      <c r="J435">
        <v>46.19</v>
      </c>
      <c r="K435">
        <v>0</v>
      </c>
      <c r="L435">
        <v>46.19</v>
      </c>
      <c r="M435">
        <v>-6</v>
      </c>
      <c r="N435">
        <v>-277.14</v>
      </c>
      <c r="O435" t="s">
        <v>210</v>
      </c>
    </row>
    <row r="436" spans="1:15" x14ac:dyDescent="0.25">
      <c r="A436" t="s">
        <v>209</v>
      </c>
      <c r="B436">
        <v>886</v>
      </c>
      <c r="C436" s="1">
        <v>42789</v>
      </c>
      <c r="D436" t="s">
        <v>329</v>
      </c>
      <c r="E436" s="1">
        <v>42710</v>
      </c>
      <c r="F436">
        <v>0</v>
      </c>
      <c r="G436" s="1">
        <v>42789</v>
      </c>
      <c r="H436" s="1">
        <v>42795</v>
      </c>
      <c r="I436" t="s">
        <v>16</v>
      </c>
      <c r="J436">
        <v>99.21</v>
      </c>
      <c r="K436">
        <v>17.89</v>
      </c>
      <c r="L436">
        <v>81.319999999999993</v>
      </c>
      <c r="M436">
        <v>-6</v>
      </c>
      <c r="N436">
        <v>-487.92</v>
      </c>
      <c r="O436" t="s">
        <v>145</v>
      </c>
    </row>
    <row r="437" spans="1:15" x14ac:dyDescent="0.25">
      <c r="A437" t="s">
        <v>298</v>
      </c>
      <c r="B437">
        <v>585</v>
      </c>
      <c r="C437" s="1">
        <v>42773</v>
      </c>
      <c r="D437" t="str">
        <f>"174000814"</f>
        <v>174000814</v>
      </c>
      <c r="E437" s="1">
        <v>42747</v>
      </c>
      <c r="F437">
        <v>0</v>
      </c>
      <c r="G437" s="1">
        <v>42773</v>
      </c>
      <c r="H437" s="1">
        <v>42779</v>
      </c>
      <c r="I437" t="s">
        <v>16</v>
      </c>
      <c r="J437">
        <v>11.79</v>
      </c>
      <c r="K437">
        <v>2.13</v>
      </c>
      <c r="L437">
        <v>9.66</v>
      </c>
      <c r="M437">
        <v>-6</v>
      </c>
      <c r="N437">
        <v>-57.96</v>
      </c>
      <c r="O437" t="s">
        <v>49</v>
      </c>
    </row>
    <row r="438" spans="1:15" x14ac:dyDescent="0.25">
      <c r="A438" t="s">
        <v>298</v>
      </c>
      <c r="B438">
        <v>572</v>
      </c>
      <c r="C438" s="1">
        <v>42773</v>
      </c>
      <c r="D438" t="str">
        <f>"174001105"</f>
        <v>174001105</v>
      </c>
      <c r="E438" s="1">
        <v>42747</v>
      </c>
      <c r="F438">
        <v>0</v>
      </c>
      <c r="G438" s="1">
        <v>42773</v>
      </c>
      <c r="H438" s="1">
        <v>42779</v>
      </c>
      <c r="I438" t="s">
        <v>16</v>
      </c>
      <c r="J438">
        <v>66.14</v>
      </c>
      <c r="K438">
        <v>11.93</v>
      </c>
      <c r="L438">
        <v>54.21</v>
      </c>
      <c r="M438">
        <v>-6</v>
      </c>
      <c r="N438">
        <v>-325.26</v>
      </c>
      <c r="O438" t="s">
        <v>49</v>
      </c>
    </row>
    <row r="439" spans="1:15" x14ac:dyDescent="0.25">
      <c r="A439" t="s">
        <v>298</v>
      </c>
      <c r="B439">
        <v>583</v>
      </c>
      <c r="C439" s="1">
        <v>42773</v>
      </c>
      <c r="D439" t="str">
        <f>"174002079"</f>
        <v>174002079</v>
      </c>
      <c r="E439" s="1">
        <v>42747</v>
      </c>
      <c r="F439">
        <v>0</v>
      </c>
      <c r="G439" s="1">
        <v>42773</v>
      </c>
      <c r="H439" s="1">
        <v>42779</v>
      </c>
      <c r="I439" t="s">
        <v>16</v>
      </c>
      <c r="J439">
        <v>11.79</v>
      </c>
      <c r="K439">
        <v>2.13</v>
      </c>
      <c r="L439">
        <v>9.66</v>
      </c>
      <c r="M439">
        <v>-6</v>
      </c>
      <c r="N439">
        <v>-57.96</v>
      </c>
      <c r="O439" t="s">
        <v>49</v>
      </c>
    </row>
    <row r="440" spans="1:15" x14ac:dyDescent="0.25">
      <c r="A440" t="s">
        <v>298</v>
      </c>
      <c r="B440">
        <v>571</v>
      </c>
      <c r="C440" s="1">
        <v>42773</v>
      </c>
      <c r="D440" t="str">
        <f>"174001004"</f>
        <v>174001004</v>
      </c>
      <c r="E440" s="1">
        <v>42747</v>
      </c>
      <c r="F440">
        <v>0</v>
      </c>
      <c r="G440" s="1">
        <v>42773</v>
      </c>
      <c r="H440" s="1">
        <v>42779</v>
      </c>
      <c r="I440" t="s">
        <v>16</v>
      </c>
      <c r="J440">
        <v>590.84</v>
      </c>
      <c r="K440">
        <v>106.55</v>
      </c>
      <c r="L440">
        <v>484.29</v>
      </c>
      <c r="M440">
        <v>-6</v>
      </c>
      <c r="N440" s="2">
        <v>-2905.74</v>
      </c>
      <c r="O440" t="s">
        <v>49</v>
      </c>
    </row>
    <row r="441" spans="1:15" x14ac:dyDescent="0.25">
      <c r="A441" t="s">
        <v>298</v>
      </c>
      <c r="B441">
        <v>582</v>
      </c>
      <c r="C441" s="1">
        <v>42773</v>
      </c>
      <c r="D441" t="str">
        <f>"174002348"</f>
        <v>174002348</v>
      </c>
      <c r="E441" s="1">
        <v>42747</v>
      </c>
      <c r="F441">
        <v>0</v>
      </c>
      <c r="G441" s="1">
        <v>42773</v>
      </c>
      <c r="H441" s="1">
        <v>42779</v>
      </c>
      <c r="I441" t="s">
        <v>16</v>
      </c>
      <c r="J441">
        <v>27.85</v>
      </c>
      <c r="K441">
        <v>5.0199999999999996</v>
      </c>
      <c r="L441">
        <v>22.83</v>
      </c>
      <c r="M441">
        <v>-6</v>
      </c>
      <c r="N441">
        <v>-136.97999999999999</v>
      </c>
      <c r="O441" t="s">
        <v>49</v>
      </c>
    </row>
    <row r="442" spans="1:15" x14ac:dyDescent="0.25">
      <c r="A442" t="s">
        <v>298</v>
      </c>
      <c r="B442">
        <v>571</v>
      </c>
      <c r="C442" s="1">
        <v>42773</v>
      </c>
      <c r="D442" t="str">
        <f>"174002351"</f>
        <v>174002351</v>
      </c>
      <c r="E442" s="1">
        <v>42747</v>
      </c>
      <c r="F442">
        <v>0</v>
      </c>
      <c r="G442" s="1">
        <v>42773</v>
      </c>
      <c r="H442" s="1">
        <v>42779</v>
      </c>
      <c r="I442" t="s">
        <v>16</v>
      </c>
      <c r="J442">
        <v>37.94</v>
      </c>
      <c r="K442">
        <v>6.84</v>
      </c>
      <c r="L442">
        <v>31.1</v>
      </c>
      <c r="M442">
        <v>-6</v>
      </c>
      <c r="N442">
        <v>-186.6</v>
      </c>
      <c r="O442" t="s">
        <v>49</v>
      </c>
    </row>
    <row r="443" spans="1:15" x14ac:dyDescent="0.25">
      <c r="A443" t="s">
        <v>298</v>
      </c>
      <c r="B443">
        <v>579</v>
      </c>
      <c r="C443" s="1">
        <v>42773</v>
      </c>
      <c r="D443" t="str">
        <f>"174001806"</f>
        <v>174001806</v>
      </c>
      <c r="E443" s="1">
        <v>42747</v>
      </c>
      <c r="F443">
        <v>0</v>
      </c>
      <c r="G443" s="1">
        <v>42773</v>
      </c>
      <c r="H443" s="1">
        <v>42779</v>
      </c>
      <c r="I443" t="s">
        <v>16</v>
      </c>
      <c r="J443">
        <v>40.020000000000003</v>
      </c>
      <c r="K443">
        <v>7.22</v>
      </c>
      <c r="L443">
        <v>32.799999999999997</v>
      </c>
      <c r="M443">
        <v>-6</v>
      </c>
      <c r="N443">
        <v>-196.8</v>
      </c>
      <c r="O443" t="s">
        <v>49</v>
      </c>
    </row>
    <row r="444" spans="1:15" x14ac:dyDescent="0.25">
      <c r="A444" t="s">
        <v>298</v>
      </c>
      <c r="B444">
        <v>570</v>
      </c>
      <c r="C444" s="1">
        <v>42773</v>
      </c>
      <c r="D444" t="str">
        <f>"174000104"</f>
        <v>174000104</v>
      </c>
      <c r="E444" s="1">
        <v>42747</v>
      </c>
      <c r="F444">
        <v>0</v>
      </c>
      <c r="G444" s="1">
        <v>42773</v>
      </c>
      <c r="H444" s="1">
        <v>42779</v>
      </c>
      <c r="I444" t="s">
        <v>16</v>
      </c>
      <c r="J444">
        <v>227.53</v>
      </c>
      <c r="K444">
        <v>41.03</v>
      </c>
      <c r="L444">
        <v>186.5</v>
      </c>
      <c r="M444">
        <v>-6</v>
      </c>
      <c r="N444" s="2">
        <v>-1119</v>
      </c>
      <c r="O444" t="s">
        <v>49</v>
      </c>
    </row>
    <row r="445" spans="1:15" x14ac:dyDescent="0.25">
      <c r="A445" t="s">
        <v>298</v>
      </c>
      <c r="B445">
        <v>578</v>
      </c>
      <c r="C445" s="1">
        <v>42773</v>
      </c>
      <c r="D445" t="str">
        <f>"174001479"</f>
        <v>174001479</v>
      </c>
      <c r="E445" s="1">
        <v>42747</v>
      </c>
      <c r="F445">
        <v>0</v>
      </c>
      <c r="G445" s="1">
        <v>42773</v>
      </c>
      <c r="H445" s="1">
        <v>42779</v>
      </c>
      <c r="I445" t="s">
        <v>16</v>
      </c>
      <c r="J445">
        <v>19.37</v>
      </c>
      <c r="K445">
        <v>3.49</v>
      </c>
      <c r="L445">
        <v>15.88</v>
      </c>
      <c r="M445">
        <v>-6</v>
      </c>
      <c r="N445">
        <v>-95.28</v>
      </c>
      <c r="O445" t="s">
        <v>49</v>
      </c>
    </row>
    <row r="446" spans="1:15" x14ac:dyDescent="0.25">
      <c r="A446" t="s">
        <v>298</v>
      </c>
      <c r="B446">
        <v>570</v>
      </c>
      <c r="C446" s="1">
        <v>42773</v>
      </c>
      <c r="D446" t="str">
        <f>"174001650"</f>
        <v>174001650</v>
      </c>
      <c r="E446" s="1">
        <v>42747</v>
      </c>
      <c r="F446">
        <v>0</v>
      </c>
      <c r="G446" s="1">
        <v>42773</v>
      </c>
      <c r="H446" s="1">
        <v>42779</v>
      </c>
      <c r="I446" t="s">
        <v>16</v>
      </c>
      <c r="J446">
        <v>6.34</v>
      </c>
      <c r="K446">
        <v>1.1399999999999999</v>
      </c>
      <c r="L446">
        <v>5.2</v>
      </c>
      <c r="M446">
        <v>-6</v>
      </c>
      <c r="N446">
        <v>-31.2</v>
      </c>
      <c r="O446" t="s">
        <v>49</v>
      </c>
    </row>
    <row r="447" spans="1:15" x14ac:dyDescent="0.25">
      <c r="A447" t="s">
        <v>298</v>
      </c>
      <c r="B447">
        <v>575</v>
      </c>
      <c r="C447" s="1">
        <v>42773</v>
      </c>
      <c r="D447" t="str">
        <f>"174001720"</f>
        <v>174001720</v>
      </c>
      <c r="E447" s="1">
        <v>42747</v>
      </c>
      <c r="F447">
        <v>0</v>
      </c>
      <c r="G447" s="1">
        <v>42773</v>
      </c>
      <c r="H447" s="1">
        <v>42779</v>
      </c>
      <c r="I447" t="s">
        <v>16</v>
      </c>
      <c r="J447">
        <v>41.41</v>
      </c>
      <c r="K447">
        <v>7.47</v>
      </c>
      <c r="L447">
        <v>33.94</v>
      </c>
      <c r="M447">
        <v>-6</v>
      </c>
      <c r="N447">
        <v>-203.64</v>
      </c>
      <c r="O447" t="s">
        <v>49</v>
      </c>
    </row>
    <row r="448" spans="1:15" x14ac:dyDescent="0.25">
      <c r="A448" t="s">
        <v>298</v>
      </c>
      <c r="B448">
        <v>585</v>
      </c>
      <c r="C448" s="1">
        <v>42773</v>
      </c>
      <c r="D448" t="str">
        <f>"174000161"</f>
        <v>174000161</v>
      </c>
      <c r="E448" s="1">
        <v>42747</v>
      </c>
      <c r="F448">
        <v>0</v>
      </c>
      <c r="G448" s="1">
        <v>42773</v>
      </c>
      <c r="H448" s="1">
        <v>42779</v>
      </c>
      <c r="I448" t="s">
        <v>16</v>
      </c>
      <c r="J448" s="2">
        <v>1750.6</v>
      </c>
      <c r="K448">
        <v>315.68</v>
      </c>
      <c r="L448" s="2">
        <v>1434.92</v>
      </c>
      <c r="M448">
        <v>-6</v>
      </c>
      <c r="N448" s="2">
        <v>-8609.52</v>
      </c>
      <c r="O448" t="s">
        <v>49</v>
      </c>
    </row>
    <row r="449" spans="1:15" x14ac:dyDescent="0.25">
      <c r="A449" t="s">
        <v>298</v>
      </c>
      <c r="B449">
        <v>573</v>
      </c>
      <c r="C449" s="1">
        <v>42773</v>
      </c>
      <c r="D449" t="str">
        <f>"174002387"</f>
        <v>174002387</v>
      </c>
      <c r="E449" s="1">
        <v>42747</v>
      </c>
      <c r="F449">
        <v>0</v>
      </c>
      <c r="G449" s="1">
        <v>42773</v>
      </c>
      <c r="H449" s="1">
        <v>42779</v>
      </c>
      <c r="I449" t="s">
        <v>16</v>
      </c>
      <c r="J449">
        <v>8.7100000000000009</v>
      </c>
      <c r="K449">
        <v>1.57</v>
      </c>
      <c r="L449">
        <v>7.14</v>
      </c>
      <c r="M449">
        <v>-6</v>
      </c>
      <c r="N449">
        <v>-42.84</v>
      </c>
      <c r="O449" t="s">
        <v>49</v>
      </c>
    </row>
    <row r="450" spans="1:15" x14ac:dyDescent="0.25">
      <c r="A450" t="s">
        <v>298</v>
      </c>
      <c r="B450">
        <v>583</v>
      </c>
      <c r="C450" s="1">
        <v>42773</v>
      </c>
      <c r="D450" t="str">
        <f>"174002079"</f>
        <v>174002079</v>
      </c>
      <c r="E450" s="1">
        <v>42747</v>
      </c>
      <c r="F450">
        <v>0</v>
      </c>
      <c r="G450" s="1">
        <v>42773</v>
      </c>
      <c r="H450" s="1">
        <v>42779</v>
      </c>
      <c r="I450" t="s">
        <v>16</v>
      </c>
      <c r="J450">
        <v>242.31</v>
      </c>
      <c r="K450">
        <v>43.69</v>
      </c>
      <c r="L450">
        <v>198.62</v>
      </c>
      <c r="M450">
        <v>-6</v>
      </c>
      <c r="N450" s="2">
        <v>-1191.72</v>
      </c>
      <c r="O450" t="s">
        <v>49</v>
      </c>
    </row>
    <row r="451" spans="1:15" x14ac:dyDescent="0.25">
      <c r="A451" t="s">
        <v>298</v>
      </c>
      <c r="B451">
        <v>571</v>
      </c>
      <c r="C451" s="1">
        <v>42773</v>
      </c>
      <c r="D451" t="str">
        <f>"174002226"</f>
        <v>174002226</v>
      </c>
      <c r="E451" s="1">
        <v>42747</v>
      </c>
      <c r="F451">
        <v>0</v>
      </c>
      <c r="G451" s="1">
        <v>42773</v>
      </c>
      <c r="H451" s="1">
        <v>42779</v>
      </c>
      <c r="I451" t="s">
        <v>16</v>
      </c>
      <c r="J451">
        <v>893.99</v>
      </c>
      <c r="K451">
        <v>161.21</v>
      </c>
      <c r="L451">
        <v>732.78</v>
      </c>
      <c r="M451">
        <v>-6</v>
      </c>
      <c r="N451" s="2">
        <v>-4396.68</v>
      </c>
      <c r="O451" t="s">
        <v>49</v>
      </c>
    </row>
    <row r="452" spans="1:15" x14ac:dyDescent="0.25">
      <c r="A452" t="s">
        <v>298</v>
      </c>
      <c r="B452">
        <v>582</v>
      </c>
      <c r="C452" s="1">
        <v>42773</v>
      </c>
      <c r="D452" t="str">
        <f>"174001312"</f>
        <v>174001312</v>
      </c>
      <c r="E452" s="1">
        <v>42747</v>
      </c>
      <c r="F452">
        <v>0</v>
      </c>
      <c r="G452" s="1">
        <v>42773</v>
      </c>
      <c r="H452" s="1">
        <v>42779</v>
      </c>
      <c r="I452" t="s">
        <v>16</v>
      </c>
      <c r="J452" s="2">
        <v>1525.57</v>
      </c>
      <c r="K452">
        <v>275.10000000000002</v>
      </c>
      <c r="L452" s="2">
        <v>1250.47</v>
      </c>
      <c r="M452">
        <v>-6</v>
      </c>
      <c r="N452" s="2">
        <v>-7502.82</v>
      </c>
      <c r="O452" t="s">
        <v>49</v>
      </c>
    </row>
    <row r="453" spans="1:15" x14ac:dyDescent="0.25">
      <c r="A453" t="s">
        <v>298</v>
      </c>
      <c r="B453">
        <v>571</v>
      </c>
      <c r="C453" s="1">
        <v>42773</v>
      </c>
      <c r="D453" t="str">
        <f>"174002226"</f>
        <v>174002226</v>
      </c>
      <c r="E453" s="1">
        <v>42747</v>
      </c>
      <c r="F453">
        <v>0</v>
      </c>
      <c r="G453" s="1">
        <v>42773</v>
      </c>
      <c r="H453" s="1">
        <v>42779</v>
      </c>
      <c r="I453" t="s">
        <v>16</v>
      </c>
      <c r="J453">
        <v>79.75</v>
      </c>
      <c r="K453">
        <v>14.38</v>
      </c>
      <c r="L453">
        <v>65.37</v>
      </c>
      <c r="M453">
        <v>-6</v>
      </c>
      <c r="N453">
        <v>-392.22</v>
      </c>
      <c r="O453" t="s">
        <v>49</v>
      </c>
    </row>
    <row r="454" spans="1:15" x14ac:dyDescent="0.25">
      <c r="A454" t="s">
        <v>298</v>
      </c>
      <c r="B454">
        <v>580</v>
      </c>
      <c r="C454" s="1">
        <v>42773</v>
      </c>
      <c r="D454" t="str">
        <f>"174002261"</f>
        <v>174002261</v>
      </c>
      <c r="E454" s="1">
        <v>42747</v>
      </c>
      <c r="F454">
        <v>0</v>
      </c>
      <c r="G454" s="1">
        <v>42773</v>
      </c>
      <c r="H454" s="1">
        <v>42779</v>
      </c>
      <c r="I454" t="s">
        <v>16</v>
      </c>
      <c r="J454">
        <v>11.79</v>
      </c>
      <c r="K454">
        <v>2.13</v>
      </c>
      <c r="L454">
        <v>9.66</v>
      </c>
      <c r="M454">
        <v>-6</v>
      </c>
      <c r="N454">
        <v>-57.96</v>
      </c>
      <c r="O454" t="s">
        <v>49</v>
      </c>
    </row>
    <row r="455" spans="1:15" x14ac:dyDescent="0.25">
      <c r="A455" t="s">
        <v>298</v>
      </c>
      <c r="B455">
        <v>571</v>
      </c>
      <c r="C455" s="1">
        <v>42773</v>
      </c>
      <c r="D455" t="str">
        <f>"174000750"</f>
        <v>174000750</v>
      </c>
      <c r="E455" s="1">
        <v>42747</v>
      </c>
      <c r="F455">
        <v>0</v>
      </c>
      <c r="G455" s="1">
        <v>42773</v>
      </c>
      <c r="H455" s="1">
        <v>42779</v>
      </c>
      <c r="I455" t="s">
        <v>16</v>
      </c>
      <c r="J455">
        <v>3.06</v>
      </c>
      <c r="K455">
        <v>0.55000000000000004</v>
      </c>
      <c r="L455">
        <v>2.5099999999999998</v>
      </c>
      <c r="M455">
        <v>-6</v>
      </c>
      <c r="N455">
        <v>-15.06</v>
      </c>
      <c r="O455" t="s">
        <v>49</v>
      </c>
    </row>
    <row r="456" spans="1:15" x14ac:dyDescent="0.25">
      <c r="A456" t="s">
        <v>298</v>
      </c>
      <c r="B456">
        <v>578</v>
      </c>
      <c r="C456" s="1">
        <v>42773</v>
      </c>
      <c r="D456" t="str">
        <f>"174001397"</f>
        <v>174001397</v>
      </c>
      <c r="E456" s="1">
        <v>42747</v>
      </c>
      <c r="F456">
        <v>0</v>
      </c>
      <c r="G456" s="1">
        <v>42773</v>
      </c>
      <c r="H456" s="1">
        <v>42779</v>
      </c>
      <c r="I456" t="s">
        <v>16</v>
      </c>
      <c r="J456">
        <v>32.29</v>
      </c>
      <c r="K456">
        <v>5.82</v>
      </c>
      <c r="L456">
        <v>26.47</v>
      </c>
      <c r="M456">
        <v>-6</v>
      </c>
      <c r="N456">
        <v>-158.82</v>
      </c>
      <c r="O456" t="s">
        <v>49</v>
      </c>
    </row>
    <row r="457" spans="1:15" x14ac:dyDescent="0.25">
      <c r="A457" t="s">
        <v>298</v>
      </c>
      <c r="B457">
        <v>570</v>
      </c>
      <c r="C457" s="1">
        <v>42773</v>
      </c>
      <c r="D457" t="str">
        <f>"174002450"</f>
        <v>174002450</v>
      </c>
      <c r="E457" s="1">
        <v>42747</v>
      </c>
      <c r="F457">
        <v>0</v>
      </c>
      <c r="G457" s="1">
        <v>42773</v>
      </c>
      <c r="H457" s="1">
        <v>42779</v>
      </c>
      <c r="I457" t="s">
        <v>16</v>
      </c>
      <c r="J457">
        <v>19.37</v>
      </c>
      <c r="K457">
        <v>3.49</v>
      </c>
      <c r="L457">
        <v>15.88</v>
      </c>
      <c r="M457">
        <v>-6</v>
      </c>
      <c r="N457">
        <v>-95.28</v>
      </c>
      <c r="O457" t="s">
        <v>49</v>
      </c>
    </row>
    <row r="458" spans="1:15" x14ac:dyDescent="0.25">
      <c r="A458" t="s">
        <v>298</v>
      </c>
      <c r="B458">
        <v>576</v>
      </c>
      <c r="C458" s="1">
        <v>42773</v>
      </c>
      <c r="D458" t="str">
        <f>"174002080"</f>
        <v>174002080</v>
      </c>
      <c r="E458" s="1">
        <v>42747</v>
      </c>
      <c r="F458">
        <v>0</v>
      </c>
      <c r="G458" s="1">
        <v>42773</v>
      </c>
      <c r="H458" s="1">
        <v>42779</v>
      </c>
      <c r="I458" t="s">
        <v>16</v>
      </c>
      <c r="J458">
        <v>287.58</v>
      </c>
      <c r="K458">
        <v>51.86</v>
      </c>
      <c r="L458">
        <v>235.72</v>
      </c>
      <c r="M458">
        <v>-6</v>
      </c>
      <c r="N458" s="2">
        <v>-1414.32</v>
      </c>
      <c r="O458" t="s">
        <v>49</v>
      </c>
    </row>
    <row r="459" spans="1:15" x14ac:dyDescent="0.25">
      <c r="A459" t="s">
        <v>298</v>
      </c>
      <c r="B459">
        <v>573</v>
      </c>
      <c r="C459" s="1">
        <v>42773</v>
      </c>
      <c r="D459" t="str">
        <f>"174000405"</f>
        <v>174000405</v>
      </c>
      <c r="E459" s="1">
        <v>42747</v>
      </c>
      <c r="F459">
        <v>0</v>
      </c>
      <c r="G459" s="1">
        <v>42773</v>
      </c>
      <c r="H459" s="1">
        <v>42779</v>
      </c>
      <c r="I459" t="s">
        <v>16</v>
      </c>
      <c r="J459" s="2">
        <v>1883.75</v>
      </c>
      <c r="K459">
        <v>339.69</v>
      </c>
      <c r="L459" s="2">
        <v>1544.06</v>
      </c>
      <c r="M459">
        <v>-6</v>
      </c>
      <c r="N459" s="2">
        <v>-9264.36</v>
      </c>
      <c r="O459" t="s">
        <v>49</v>
      </c>
    </row>
    <row r="460" spans="1:15" x14ac:dyDescent="0.25">
      <c r="A460" t="s">
        <v>298</v>
      </c>
      <c r="B460">
        <v>584</v>
      </c>
      <c r="C460" s="1">
        <v>42773</v>
      </c>
      <c r="D460" t="str">
        <f>"174000218"</f>
        <v>174000218</v>
      </c>
      <c r="E460" s="1">
        <v>42747</v>
      </c>
      <c r="F460">
        <v>0</v>
      </c>
      <c r="G460" s="1">
        <v>42773</v>
      </c>
      <c r="H460" s="1">
        <v>42779</v>
      </c>
      <c r="I460" t="s">
        <v>16</v>
      </c>
      <c r="J460">
        <v>119.84</v>
      </c>
      <c r="K460">
        <v>21.61</v>
      </c>
      <c r="L460">
        <v>98.23</v>
      </c>
      <c r="M460">
        <v>-6</v>
      </c>
      <c r="N460">
        <v>-589.38</v>
      </c>
      <c r="O460" t="s">
        <v>49</v>
      </c>
    </row>
    <row r="461" spans="1:15" x14ac:dyDescent="0.25">
      <c r="A461" t="s">
        <v>298</v>
      </c>
      <c r="B461">
        <v>572</v>
      </c>
      <c r="C461" s="1">
        <v>42773</v>
      </c>
      <c r="D461" t="str">
        <f>"174002482"</f>
        <v>174002482</v>
      </c>
      <c r="E461" s="1">
        <v>42747</v>
      </c>
      <c r="F461">
        <v>0</v>
      </c>
      <c r="G461" s="1">
        <v>42773</v>
      </c>
      <c r="H461" s="1">
        <v>42779</v>
      </c>
      <c r="I461" t="s">
        <v>16</v>
      </c>
      <c r="J461">
        <v>30.67</v>
      </c>
      <c r="K461">
        <v>5.53</v>
      </c>
      <c r="L461">
        <v>25.14</v>
      </c>
      <c r="M461">
        <v>-6</v>
      </c>
      <c r="N461">
        <v>-150.84</v>
      </c>
      <c r="O461" t="s">
        <v>49</v>
      </c>
    </row>
    <row r="462" spans="1:15" x14ac:dyDescent="0.25">
      <c r="A462" t="s">
        <v>298</v>
      </c>
      <c r="B462">
        <v>583</v>
      </c>
      <c r="C462" s="1">
        <v>42773</v>
      </c>
      <c r="D462" t="str">
        <f>"174002476"</f>
        <v>174002476</v>
      </c>
      <c r="E462" s="1">
        <v>42747</v>
      </c>
      <c r="F462">
        <v>0</v>
      </c>
      <c r="G462" s="1">
        <v>42773</v>
      </c>
      <c r="H462" s="1">
        <v>42779</v>
      </c>
      <c r="I462" t="s">
        <v>16</v>
      </c>
      <c r="J462">
        <v>8.7100000000000009</v>
      </c>
      <c r="K462">
        <v>1.57</v>
      </c>
      <c r="L462">
        <v>7.14</v>
      </c>
      <c r="M462">
        <v>-6</v>
      </c>
      <c r="N462">
        <v>-42.84</v>
      </c>
      <c r="O462" t="s">
        <v>49</v>
      </c>
    </row>
    <row r="463" spans="1:15" x14ac:dyDescent="0.25">
      <c r="A463" t="s">
        <v>298</v>
      </c>
      <c r="B463">
        <v>571</v>
      </c>
      <c r="C463" s="1">
        <v>42773</v>
      </c>
      <c r="D463" t="str">
        <f>"174000515"</f>
        <v>174000515</v>
      </c>
      <c r="E463" s="1">
        <v>42747</v>
      </c>
      <c r="F463">
        <v>0</v>
      </c>
      <c r="G463" s="1">
        <v>42773</v>
      </c>
      <c r="H463" s="1">
        <v>42779</v>
      </c>
      <c r="I463" t="s">
        <v>16</v>
      </c>
      <c r="J463">
        <v>128.16</v>
      </c>
      <c r="K463">
        <v>23.11</v>
      </c>
      <c r="L463">
        <v>105.05</v>
      </c>
      <c r="M463">
        <v>-6</v>
      </c>
      <c r="N463">
        <v>-630.29999999999995</v>
      </c>
      <c r="O463" t="s">
        <v>49</v>
      </c>
    </row>
    <row r="464" spans="1:15" x14ac:dyDescent="0.25">
      <c r="A464" t="s">
        <v>298</v>
      </c>
      <c r="B464">
        <v>581</v>
      </c>
      <c r="C464" s="1">
        <v>42773</v>
      </c>
      <c r="D464" t="str">
        <f>"174000532"</f>
        <v>174000532</v>
      </c>
      <c r="E464" s="1">
        <v>42747</v>
      </c>
      <c r="F464">
        <v>0</v>
      </c>
      <c r="G464" s="1">
        <v>42773</v>
      </c>
      <c r="H464" s="1">
        <v>42779</v>
      </c>
      <c r="I464" t="s">
        <v>16</v>
      </c>
      <c r="J464" s="2">
        <v>36679.089999999997</v>
      </c>
      <c r="K464" s="2">
        <v>6614.26</v>
      </c>
      <c r="L464" s="2">
        <v>30064.83</v>
      </c>
      <c r="M464">
        <v>-6</v>
      </c>
      <c r="N464" s="2">
        <v>-180388.98</v>
      </c>
      <c r="O464" t="s">
        <v>49</v>
      </c>
    </row>
    <row r="465" spans="1:15" x14ac:dyDescent="0.25">
      <c r="A465" t="s">
        <v>298</v>
      </c>
      <c r="B465">
        <v>571</v>
      </c>
      <c r="C465" s="1">
        <v>42773</v>
      </c>
      <c r="D465" t="str">
        <f>"174000750"</f>
        <v>174000750</v>
      </c>
      <c r="E465" s="1">
        <v>42747</v>
      </c>
      <c r="F465">
        <v>0</v>
      </c>
      <c r="G465" s="1">
        <v>42773</v>
      </c>
      <c r="H465" s="1">
        <v>42779</v>
      </c>
      <c r="I465" t="s">
        <v>16</v>
      </c>
      <c r="J465">
        <v>30.5</v>
      </c>
      <c r="K465">
        <v>5.5</v>
      </c>
      <c r="L465">
        <v>25</v>
      </c>
      <c r="M465">
        <v>-6</v>
      </c>
      <c r="N465">
        <v>-150</v>
      </c>
      <c r="O465" t="s">
        <v>49</v>
      </c>
    </row>
    <row r="466" spans="1:15" x14ac:dyDescent="0.25">
      <c r="A466" t="s">
        <v>298</v>
      </c>
      <c r="B466">
        <v>579</v>
      </c>
      <c r="C466" s="1">
        <v>42773</v>
      </c>
      <c r="D466" t="str">
        <f>"174000618"</f>
        <v>174000618</v>
      </c>
      <c r="E466" s="1">
        <v>42747</v>
      </c>
      <c r="F466">
        <v>0</v>
      </c>
      <c r="G466" s="1">
        <v>42773</v>
      </c>
      <c r="H466" s="1">
        <v>42779</v>
      </c>
      <c r="I466" t="s">
        <v>16</v>
      </c>
      <c r="J466">
        <v>11.79</v>
      </c>
      <c r="K466">
        <v>2.13</v>
      </c>
      <c r="L466">
        <v>9.66</v>
      </c>
      <c r="M466">
        <v>-6</v>
      </c>
      <c r="N466">
        <v>-57.96</v>
      </c>
      <c r="O466" t="s">
        <v>49</v>
      </c>
    </row>
    <row r="467" spans="1:15" x14ac:dyDescent="0.25">
      <c r="A467" t="s">
        <v>298</v>
      </c>
      <c r="B467">
        <v>570</v>
      </c>
      <c r="C467" s="1">
        <v>42773</v>
      </c>
      <c r="D467" t="str">
        <f>"174001650"</f>
        <v>174001650</v>
      </c>
      <c r="E467" s="1">
        <v>42747</v>
      </c>
      <c r="F467">
        <v>0</v>
      </c>
      <c r="G467" s="1">
        <v>42773</v>
      </c>
      <c r="H467" s="1">
        <v>42779</v>
      </c>
      <c r="I467" t="s">
        <v>16</v>
      </c>
      <c r="J467">
        <v>188.76</v>
      </c>
      <c r="K467">
        <v>34.04</v>
      </c>
      <c r="L467">
        <v>154.72</v>
      </c>
      <c r="M467">
        <v>-6</v>
      </c>
      <c r="N467">
        <v>-928.32</v>
      </c>
      <c r="O467" t="s">
        <v>49</v>
      </c>
    </row>
    <row r="468" spans="1:15" x14ac:dyDescent="0.25">
      <c r="A468" t="s">
        <v>298</v>
      </c>
      <c r="B468">
        <v>577</v>
      </c>
      <c r="C468" s="1">
        <v>42773</v>
      </c>
      <c r="D468" t="str">
        <f>"174000896"</f>
        <v>174000896</v>
      </c>
      <c r="E468" s="1">
        <v>42747</v>
      </c>
      <c r="F468">
        <v>0</v>
      </c>
      <c r="G468" s="1">
        <v>42773</v>
      </c>
      <c r="H468" s="1">
        <v>42779</v>
      </c>
      <c r="I468" t="s">
        <v>16</v>
      </c>
      <c r="J468">
        <v>284.27</v>
      </c>
      <c r="K468">
        <v>51.26</v>
      </c>
      <c r="L468">
        <v>233.01</v>
      </c>
      <c r="M468">
        <v>-6</v>
      </c>
      <c r="N468" s="2">
        <v>-1398.06</v>
      </c>
      <c r="O468" t="s">
        <v>49</v>
      </c>
    </row>
    <row r="469" spans="1:15" x14ac:dyDescent="0.25">
      <c r="A469" t="s">
        <v>298</v>
      </c>
      <c r="B469">
        <v>569</v>
      </c>
      <c r="C469" s="1">
        <v>42773</v>
      </c>
      <c r="D469" t="str">
        <f>"174000161"</f>
        <v>174000161</v>
      </c>
      <c r="E469" s="1">
        <v>42747</v>
      </c>
      <c r="F469">
        <v>0</v>
      </c>
      <c r="G469" s="1">
        <v>42773</v>
      </c>
      <c r="H469" s="1">
        <v>42779</v>
      </c>
      <c r="I469" t="s">
        <v>16</v>
      </c>
      <c r="J469">
        <v>605.46</v>
      </c>
      <c r="K469">
        <v>109.18</v>
      </c>
      <c r="L469">
        <v>496.28</v>
      </c>
      <c r="M469">
        <v>-6</v>
      </c>
      <c r="N469" s="2">
        <v>-2977.68</v>
      </c>
      <c r="O469" t="s">
        <v>49</v>
      </c>
    </row>
    <row r="470" spans="1:15" x14ac:dyDescent="0.25">
      <c r="A470" t="s">
        <v>298</v>
      </c>
      <c r="B470">
        <v>574</v>
      </c>
      <c r="C470" s="1">
        <v>42773</v>
      </c>
      <c r="D470" t="str">
        <f>"174001471"</f>
        <v>174001471</v>
      </c>
      <c r="E470" s="1">
        <v>42747</v>
      </c>
      <c r="F470">
        <v>0</v>
      </c>
      <c r="G470" s="1">
        <v>42773</v>
      </c>
      <c r="H470" s="1">
        <v>42779</v>
      </c>
      <c r="I470" t="s">
        <v>16</v>
      </c>
      <c r="J470">
        <v>121.36</v>
      </c>
      <c r="K470">
        <v>21.88</v>
      </c>
      <c r="L470">
        <v>99.48</v>
      </c>
      <c r="M470">
        <v>-6</v>
      </c>
      <c r="N470">
        <v>-596.88</v>
      </c>
      <c r="O470" t="s">
        <v>49</v>
      </c>
    </row>
    <row r="471" spans="1:15" x14ac:dyDescent="0.25">
      <c r="A471" t="s">
        <v>298</v>
      </c>
      <c r="B471">
        <v>585</v>
      </c>
      <c r="C471" s="1">
        <v>42773</v>
      </c>
      <c r="D471" t="str">
        <f>"174000814"</f>
        <v>174000814</v>
      </c>
      <c r="E471" s="1">
        <v>42747</v>
      </c>
      <c r="F471">
        <v>0</v>
      </c>
      <c r="G471" s="1">
        <v>42773</v>
      </c>
      <c r="H471" s="1">
        <v>42779</v>
      </c>
      <c r="I471" t="s">
        <v>16</v>
      </c>
      <c r="J471">
        <v>49.62</v>
      </c>
      <c r="K471">
        <v>8.94</v>
      </c>
      <c r="L471">
        <v>40.68</v>
      </c>
      <c r="M471">
        <v>-6</v>
      </c>
      <c r="N471">
        <v>-244.08</v>
      </c>
      <c r="O471" t="s">
        <v>49</v>
      </c>
    </row>
    <row r="472" spans="1:15" x14ac:dyDescent="0.25">
      <c r="A472" t="s">
        <v>298</v>
      </c>
      <c r="B472">
        <v>572</v>
      </c>
      <c r="C472" s="1">
        <v>42773</v>
      </c>
      <c r="D472" t="str">
        <f>"174002482"</f>
        <v>174002482</v>
      </c>
      <c r="E472" s="1">
        <v>42747</v>
      </c>
      <c r="F472">
        <v>0</v>
      </c>
      <c r="G472" s="1">
        <v>42773</v>
      </c>
      <c r="H472" s="1">
        <v>42779</v>
      </c>
      <c r="I472" t="s">
        <v>16</v>
      </c>
      <c r="J472" s="2">
        <v>1307.02</v>
      </c>
      <c r="K472">
        <v>235.69</v>
      </c>
      <c r="L472" s="2">
        <v>1071.33</v>
      </c>
      <c r="M472">
        <v>-6</v>
      </c>
      <c r="N472" s="2">
        <v>-6427.98</v>
      </c>
      <c r="O472" t="s">
        <v>49</v>
      </c>
    </row>
    <row r="473" spans="1:15" x14ac:dyDescent="0.25">
      <c r="A473" t="s">
        <v>298</v>
      </c>
      <c r="B473">
        <v>583</v>
      </c>
      <c r="C473" s="1">
        <v>42773</v>
      </c>
      <c r="D473" t="str">
        <f>"174002476"</f>
        <v>174002476</v>
      </c>
      <c r="E473" s="1">
        <v>42747</v>
      </c>
      <c r="F473">
        <v>0</v>
      </c>
      <c r="G473" s="1">
        <v>42773</v>
      </c>
      <c r="H473" s="1">
        <v>42779</v>
      </c>
      <c r="I473" t="s">
        <v>16</v>
      </c>
      <c r="J473">
        <v>29.9</v>
      </c>
      <c r="K473">
        <v>5.39</v>
      </c>
      <c r="L473">
        <v>24.51</v>
      </c>
      <c r="M473">
        <v>-6</v>
      </c>
      <c r="N473">
        <v>-147.06</v>
      </c>
      <c r="O473" t="s">
        <v>49</v>
      </c>
    </row>
    <row r="474" spans="1:15" x14ac:dyDescent="0.25">
      <c r="A474" t="s">
        <v>298</v>
      </c>
      <c r="B474">
        <v>571</v>
      </c>
      <c r="C474" s="1">
        <v>42773</v>
      </c>
      <c r="D474" t="str">
        <f>"174002351"</f>
        <v>174002351</v>
      </c>
      <c r="E474" s="1">
        <v>42747</v>
      </c>
      <c r="F474">
        <v>0</v>
      </c>
      <c r="G474" s="1">
        <v>42773</v>
      </c>
      <c r="H474" s="1">
        <v>42779</v>
      </c>
      <c r="I474" t="s">
        <v>16</v>
      </c>
      <c r="J474">
        <v>631.08000000000004</v>
      </c>
      <c r="K474">
        <v>113.8</v>
      </c>
      <c r="L474">
        <v>517.28</v>
      </c>
      <c r="M474">
        <v>-6</v>
      </c>
      <c r="N474" s="2">
        <v>-3103.68</v>
      </c>
      <c r="O474" t="s">
        <v>49</v>
      </c>
    </row>
    <row r="475" spans="1:15" x14ac:dyDescent="0.25">
      <c r="A475" t="s">
        <v>298</v>
      </c>
      <c r="B475">
        <v>582</v>
      </c>
      <c r="C475" s="1">
        <v>42773</v>
      </c>
      <c r="D475" t="str">
        <f>"174002348"</f>
        <v>174002348</v>
      </c>
      <c r="E475" s="1">
        <v>42747</v>
      </c>
      <c r="F475">
        <v>0</v>
      </c>
      <c r="G475" s="1">
        <v>42773</v>
      </c>
      <c r="H475" s="1">
        <v>42779</v>
      </c>
      <c r="I475" t="s">
        <v>16</v>
      </c>
      <c r="J475">
        <v>542.49</v>
      </c>
      <c r="K475">
        <v>97.83</v>
      </c>
      <c r="L475">
        <v>444.66</v>
      </c>
      <c r="M475">
        <v>-6</v>
      </c>
      <c r="N475" s="2">
        <v>-2667.96</v>
      </c>
      <c r="O475" t="s">
        <v>49</v>
      </c>
    </row>
    <row r="476" spans="1:15" x14ac:dyDescent="0.25">
      <c r="A476" t="s">
        <v>298</v>
      </c>
      <c r="B476">
        <v>571</v>
      </c>
      <c r="C476" s="1">
        <v>42773</v>
      </c>
      <c r="D476" t="str">
        <f>"174001004"</f>
        <v>174001004</v>
      </c>
      <c r="E476" s="1">
        <v>42747</v>
      </c>
      <c r="F476">
        <v>0</v>
      </c>
      <c r="G476" s="1">
        <v>42773</v>
      </c>
      <c r="H476" s="1">
        <v>42779</v>
      </c>
      <c r="I476" t="s">
        <v>16</v>
      </c>
      <c r="J476">
        <v>61.35</v>
      </c>
      <c r="K476">
        <v>11.06</v>
      </c>
      <c r="L476">
        <v>50.29</v>
      </c>
      <c r="M476">
        <v>-6</v>
      </c>
      <c r="N476">
        <v>-301.74</v>
      </c>
      <c r="O476" t="s">
        <v>49</v>
      </c>
    </row>
    <row r="477" spans="1:15" x14ac:dyDescent="0.25">
      <c r="A477" t="s">
        <v>298</v>
      </c>
      <c r="B477">
        <v>579</v>
      </c>
      <c r="C477" s="1">
        <v>42773</v>
      </c>
      <c r="D477" t="str">
        <f>"174000618"</f>
        <v>174000618</v>
      </c>
      <c r="E477" s="1">
        <v>42747</v>
      </c>
      <c r="F477">
        <v>0</v>
      </c>
      <c r="G477" s="1">
        <v>42773</v>
      </c>
      <c r="H477" s="1">
        <v>42779</v>
      </c>
      <c r="I477" t="s">
        <v>16</v>
      </c>
      <c r="J477">
        <v>87.77</v>
      </c>
      <c r="K477">
        <v>15.82</v>
      </c>
      <c r="L477">
        <v>71.95</v>
      </c>
      <c r="M477">
        <v>-6</v>
      </c>
      <c r="N477">
        <v>-431.7</v>
      </c>
      <c r="O477" t="s">
        <v>49</v>
      </c>
    </row>
    <row r="478" spans="1:15" x14ac:dyDescent="0.25">
      <c r="A478" t="s">
        <v>298</v>
      </c>
      <c r="B478">
        <v>571</v>
      </c>
      <c r="C478" s="1">
        <v>42773</v>
      </c>
      <c r="D478" t="str">
        <f>"174000456"</f>
        <v>174000456</v>
      </c>
      <c r="E478" s="1">
        <v>42747</v>
      </c>
      <c r="F478">
        <v>0</v>
      </c>
      <c r="G478" s="1">
        <v>42773</v>
      </c>
      <c r="H478" s="1">
        <v>42779</v>
      </c>
      <c r="I478" t="s">
        <v>16</v>
      </c>
      <c r="J478">
        <v>2.2000000000000002</v>
      </c>
      <c r="K478">
        <v>0.4</v>
      </c>
      <c r="L478">
        <v>1.8</v>
      </c>
      <c r="M478">
        <v>-6</v>
      </c>
      <c r="N478">
        <v>-10.8</v>
      </c>
      <c r="O478" t="s">
        <v>49</v>
      </c>
    </row>
    <row r="479" spans="1:15" x14ac:dyDescent="0.25">
      <c r="A479" t="s">
        <v>298</v>
      </c>
      <c r="B479">
        <v>578</v>
      </c>
      <c r="C479" s="1">
        <v>42773</v>
      </c>
      <c r="D479" t="str">
        <f>"174001479"</f>
        <v>174001479</v>
      </c>
      <c r="E479" s="1">
        <v>42747</v>
      </c>
      <c r="F479">
        <v>0</v>
      </c>
      <c r="G479" s="1">
        <v>42773</v>
      </c>
      <c r="H479" s="1">
        <v>42779</v>
      </c>
      <c r="I479" t="s">
        <v>16</v>
      </c>
      <c r="J479">
        <v>29.08</v>
      </c>
      <c r="K479">
        <v>5.25</v>
      </c>
      <c r="L479">
        <v>23.83</v>
      </c>
      <c r="M479">
        <v>-6</v>
      </c>
      <c r="N479">
        <v>-142.97999999999999</v>
      </c>
      <c r="O479" t="s">
        <v>49</v>
      </c>
    </row>
    <row r="480" spans="1:15" x14ac:dyDescent="0.25">
      <c r="A480" t="s">
        <v>298</v>
      </c>
      <c r="B480">
        <v>570</v>
      </c>
      <c r="C480" s="1">
        <v>42773</v>
      </c>
      <c r="D480" t="str">
        <f>"174000104"</f>
        <v>174000104</v>
      </c>
      <c r="E480" s="1">
        <v>42747</v>
      </c>
      <c r="F480">
        <v>0</v>
      </c>
      <c r="G480" s="1">
        <v>42773</v>
      </c>
      <c r="H480" s="1">
        <v>42779</v>
      </c>
      <c r="I480" t="s">
        <v>16</v>
      </c>
      <c r="J480">
        <v>11.79</v>
      </c>
      <c r="K480">
        <v>2.13</v>
      </c>
      <c r="L480">
        <v>9.66</v>
      </c>
      <c r="M480">
        <v>-6</v>
      </c>
      <c r="N480">
        <v>-57.96</v>
      </c>
      <c r="O480" t="s">
        <v>49</v>
      </c>
    </row>
    <row r="481" spans="1:15" x14ac:dyDescent="0.25">
      <c r="A481" t="s">
        <v>298</v>
      </c>
      <c r="B481">
        <v>575</v>
      </c>
      <c r="C481" s="1">
        <v>42773</v>
      </c>
      <c r="D481" t="str">
        <f>"174001720"</f>
        <v>174001720</v>
      </c>
      <c r="E481" s="1">
        <v>42747</v>
      </c>
      <c r="F481">
        <v>0</v>
      </c>
      <c r="G481" s="1">
        <v>42773</v>
      </c>
      <c r="H481" s="1">
        <v>42779</v>
      </c>
      <c r="I481" t="s">
        <v>16</v>
      </c>
      <c r="J481">
        <v>802.81</v>
      </c>
      <c r="K481">
        <v>144.77000000000001</v>
      </c>
      <c r="L481">
        <v>658.04</v>
      </c>
      <c r="M481">
        <v>-6</v>
      </c>
      <c r="N481" s="2">
        <v>-3948.24</v>
      </c>
      <c r="O481" t="s">
        <v>49</v>
      </c>
    </row>
    <row r="482" spans="1:15" x14ac:dyDescent="0.25">
      <c r="A482" t="s">
        <v>298</v>
      </c>
      <c r="B482">
        <v>573</v>
      </c>
      <c r="C482" s="1">
        <v>42773</v>
      </c>
      <c r="D482" t="str">
        <f>"174002387"</f>
        <v>174002387</v>
      </c>
      <c r="E482" s="1">
        <v>42747</v>
      </c>
      <c r="F482">
        <v>0</v>
      </c>
      <c r="G482" s="1">
        <v>42773</v>
      </c>
      <c r="H482" s="1">
        <v>42779</v>
      </c>
      <c r="I482" t="s">
        <v>16</v>
      </c>
      <c r="J482">
        <v>29.07</v>
      </c>
      <c r="K482">
        <v>5.24</v>
      </c>
      <c r="L482">
        <v>23.83</v>
      </c>
      <c r="M482">
        <v>-6</v>
      </c>
      <c r="N482">
        <v>-142.97999999999999</v>
      </c>
      <c r="O482" t="s">
        <v>49</v>
      </c>
    </row>
    <row r="483" spans="1:15" x14ac:dyDescent="0.25">
      <c r="A483" t="s">
        <v>298</v>
      </c>
      <c r="B483">
        <v>584</v>
      </c>
      <c r="C483" s="1">
        <v>42773</v>
      </c>
      <c r="D483" t="str">
        <f>"174000218"</f>
        <v>174000218</v>
      </c>
      <c r="E483" s="1">
        <v>42747</v>
      </c>
      <c r="F483">
        <v>0</v>
      </c>
      <c r="G483" s="1">
        <v>42773</v>
      </c>
      <c r="H483" s="1">
        <v>42779</v>
      </c>
      <c r="I483" t="s">
        <v>16</v>
      </c>
      <c r="J483">
        <v>4.53</v>
      </c>
      <c r="K483">
        <v>0.82</v>
      </c>
      <c r="L483">
        <v>3.71</v>
      </c>
      <c r="M483">
        <v>-6</v>
      </c>
      <c r="N483">
        <v>-22.26</v>
      </c>
      <c r="O483" t="s">
        <v>49</v>
      </c>
    </row>
    <row r="484" spans="1:15" x14ac:dyDescent="0.25">
      <c r="A484" t="s">
        <v>298</v>
      </c>
      <c r="B484">
        <v>572</v>
      </c>
      <c r="C484" s="1">
        <v>42773</v>
      </c>
      <c r="D484" t="str">
        <f>"174001105"</f>
        <v>174001105</v>
      </c>
      <c r="E484" s="1">
        <v>42747</v>
      </c>
      <c r="F484">
        <v>0</v>
      </c>
      <c r="G484" s="1">
        <v>42773</v>
      </c>
      <c r="H484" s="1">
        <v>42779</v>
      </c>
      <c r="I484" t="s">
        <v>16</v>
      </c>
      <c r="J484">
        <v>0.35</v>
      </c>
      <c r="K484">
        <v>0.06</v>
      </c>
      <c r="L484">
        <v>0.28999999999999998</v>
      </c>
      <c r="M484">
        <v>-6</v>
      </c>
      <c r="N484">
        <v>-1.74</v>
      </c>
      <c r="O484" t="s">
        <v>49</v>
      </c>
    </row>
    <row r="485" spans="1:15" x14ac:dyDescent="0.25">
      <c r="A485" t="s">
        <v>298</v>
      </c>
      <c r="B485">
        <v>582</v>
      </c>
      <c r="C485" s="1">
        <v>42773</v>
      </c>
      <c r="D485" t="str">
        <f>"174000532"</f>
        <v>174000532</v>
      </c>
      <c r="E485" s="1">
        <v>42747</v>
      </c>
      <c r="F485">
        <v>0</v>
      </c>
      <c r="G485" s="1">
        <v>42773</v>
      </c>
      <c r="H485" s="1">
        <v>42779</v>
      </c>
      <c r="I485" t="s">
        <v>16</v>
      </c>
      <c r="J485" s="2">
        <v>18447.37</v>
      </c>
      <c r="K485" s="2">
        <v>3326.58</v>
      </c>
      <c r="L485" s="2">
        <v>15120.79</v>
      </c>
      <c r="M485">
        <v>-6</v>
      </c>
      <c r="N485" s="2">
        <v>-90724.74</v>
      </c>
      <c r="O485" t="s">
        <v>49</v>
      </c>
    </row>
    <row r="486" spans="1:15" x14ac:dyDescent="0.25">
      <c r="A486" t="s">
        <v>298</v>
      </c>
      <c r="B486">
        <v>571</v>
      </c>
      <c r="C486" s="1">
        <v>42773</v>
      </c>
      <c r="D486" t="str">
        <f>"174000456"</f>
        <v>174000456</v>
      </c>
      <c r="E486" s="1">
        <v>42747</v>
      </c>
      <c r="F486">
        <v>0</v>
      </c>
      <c r="G486" s="1">
        <v>42773</v>
      </c>
      <c r="H486" s="1">
        <v>42779</v>
      </c>
      <c r="I486" t="s">
        <v>16</v>
      </c>
      <c r="J486">
        <v>124.88</v>
      </c>
      <c r="K486">
        <v>22.52</v>
      </c>
      <c r="L486">
        <v>102.36</v>
      </c>
      <c r="M486">
        <v>-6</v>
      </c>
      <c r="N486">
        <v>-614.16</v>
      </c>
      <c r="O486" t="s">
        <v>49</v>
      </c>
    </row>
    <row r="487" spans="1:15" x14ac:dyDescent="0.25">
      <c r="A487" t="s">
        <v>298</v>
      </c>
      <c r="B487">
        <v>580</v>
      </c>
      <c r="C487" s="1">
        <v>42773</v>
      </c>
      <c r="D487" t="str">
        <f>"174002261"</f>
        <v>174002261</v>
      </c>
      <c r="E487" s="1">
        <v>42747</v>
      </c>
      <c r="F487">
        <v>0</v>
      </c>
      <c r="G487" s="1">
        <v>42773</v>
      </c>
      <c r="H487" s="1">
        <v>42779</v>
      </c>
      <c r="I487" t="s">
        <v>16</v>
      </c>
      <c r="J487">
        <v>71.28</v>
      </c>
      <c r="K487">
        <v>12.85</v>
      </c>
      <c r="L487">
        <v>58.43</v>
      </c>
      <c r="M487">
        <v>-6</v>
      </c>
      <c r="N487">
        <v>-350.58</v>
      </c>
      <c r="O487" t="s">
        <v>49</v>
      </c>
    </row>
    <row r="488" spans="1:15" x14ac:dyDescent="0.25">
      <c r="A488" t="s">
        <v>298</v>
      </c>
      <c r="B488">
        <v>571</v>
      </c>
      <c r="C488" s="1">
        <v>42773</v>
      </c>
      <c r="D488" t="str">
        <f>"174000515"</f>
        <v>174000515</v>
      </c>
      <c r="E488" s="1">
        <v>42747</v>
      </c>
      <c r="F488">
        <v>0</v>
      </c>
      <c r="G488" s="1">
        <v>42773</v>
      </c>
      <c r="H488" s="1">
        <v>42779</v>
      </c>
      <c r="I488" t="s">
        <v>16</v>
      </c>
      <c r="J488">
        <v>11.79</v>
      </c>
      <c r="K488">
        <v>2.13</v>
      </c>
      <c r="L488">
        <v>9.66</v>
      </c>
      <c r="M488">
        <v>-6</v>
      </c>
      <c r="N488">
        <v>-57.96</v>
      </c>
      <c r="O488" t="s">
        <v>49</v>
      </c>
    </row>
    <row r="489" spans="1:15" x14ac:dyDescent="0.25">
      <c r="A489" t="s">
        <v>298</v>
      </c>
      <c r="B489">
        <v>578</v>
      </c>
      <c r="C489" s="1">
        <v>42773</v>
      </c>
      <c r="D489" t="str">
        <f>"174001397"</f>
        <v>174001397</v>
      </c>
      <c r="E489" s="1">
        <v>42747</v>
      </c>
      <c r="F489">
        <v>0</v>
      </c>
      <c r="G489" s="1">
        <v>42773</v>
      </c>
      <c r="H489" s="1">
        <v>42779</v>
      </c>
      <c r="I489" t="s">
        <v>16</v>
      </c>
      <c r="J489">
        <v>108.12</v>
      </c>
      <c r="K489">
        <v>19.5</v>
      </c>
      <c r="L489">
        <v>88.62</v>
      </c>
      <c r="M489">
        <v>-6</v>
      </c>
      <c r="N489">
        <v>-531.72</v>
      </c>
      <c r="O489" t="s">
        <v>49</v>
      </c>
    </row>
    <row r="490" spans="1:15" x14ac:dyDescent="0.25">
      <c r="A490" t="s">
        <v>298</v>
      </c>
      <c r="B490">
        <v>570</v>
      </c>
      <c r="C490" s="1">
        <v>42773</v>
      </c>
      <c r="D490" t="str">
        <f>"174002450"</f>
        <v>174002450</v>
      </c>
      <c r="E490" s="1">
        <v>42747</v>
      </c>
      <c r="F490">
        <v>0</v>
      </c>
      <c r="G490" s="1">
        <v>42773</v>
      </c>
      <c r="H490" s="1">
        <v>42779</v>
      </c>
      <c r="I490" t="s">
        <v>16</v>
      </c>
      <c r="J490">
        <v>29.08</v>
      </c>
      <c r="K490">
        <v>5.25</v>
      </c>
      <c r="L490">
        <v>23.83</v>
      </c>
      <c r="M490">
        <v>-6</v>
      </c>
      <c r="N490">
        <v>-142.97999999999999</v>
      </c>
      <c r="O490" t="s">
        <v>49</v>
      </c>
    </row>
    <row r="491" spans="1:15" x14ac:dyDescent="0.25">
      <c r="A491" t="s">
        <v>298</v>
      </c>
      <c r="B491">
        <v>577</v>
      </c>
      <c r="C491" s="1">
        <v>42773</v>
      </c>
      <c r="D491" t="str">
        <f>"174000896"</f>
        <v>174000896</v>
      </c>
      <c r="E491" s="1">
        <v>42747</v>
      </c>
      <c r="F491">
        <v>0</v>
      </c>
      <c r="G491" s="1">
        <v>42773</v>
      </c>
      <c r="H491" s="1">
        <v>42779</v>
      </c>
      <c r="I491" t="s">
        <v>16</v>
      </c>
      <c r="J491">
        <v>19.62</v>
      </c>
      <c r="K491">
        <v>3.54</v>
      </c>
      <c r="L491">
        <v>16.079999999999998</v>
      </c>
      <c r="M491">
        <v>-6</v>
      </c>
      <c r="N491">
        <v>-96.48</v>
      </c>
      <c r="O491" t="s">
        <v>49</v>
      </c>
    </row>
    <row r="492" spans="1:15" x14ac:dyDescent="0.25">
      <c r="A492" t="s">
        <v>298</v>
      </c>
      <c r="B492">
        <v>574</v>
      </c>
      <c r="C492" s="1">
        <v>42773</v>
      </c>
      <c r="D492" t="str">
        <f>"174001471"</f>
        <v>174001471</v>
      </c>
      <c r="E492" s="1">
        <v>42747</v>
      </c>
      <c r="F492">
        <v>0</v>
      </c>
      <c r="G492" s="1">
        <v>42773</v>
      </c>
      <c r="H492" s="1">
        <v>42779</v>
      </c>
      <c r="I492" t="s">
        <v>16</v>
      </c>
      <c r="J492">
        <v>5.42</v>
      </c>
      <c r="K492">
        <v>0.98</v>
      </c>
      <c r="L492">
        <v>4.4400000000000004</v>
      </c>
      <c r="M492">
        <v>-6</v>
      </c>
      <c r="N492">
        <v>-26.64</v>
      </c>
      <c r="O492" t="s">
        <v>49</v>
      </c>
    </row>
    <row r="493" spans="1:15" x14ac:dyDescent="0.25">
      <c r="A493" t="s">
        <v>246</v>
      </c>
      <c r="B493">
        <v>1333</v>
      </c>
      <c r="C493" s="1">
        <v>42817</v>
      </c>
      <c r="D493" t="str">
        <f>"1730006256"</f>
        <v>1730006256</v>
      </c>
      <c r="E493" s="1">
        <v>42794</v>
      </c>
      <c r="F493">
        <v>0</v>
      </c>
      <c r="G493" s="1">
        <v>42817</v>
      </c>
      <c r="H493" s="1">
        <v>42824</v>
      </c>
      <c r="I493" t="s">
        <v>16</v>
      </c>
      <c r="J493" s="2">
        <v>7687.44</v>
      </c>
      <c r="K493" s="2">
        <v>1386.26</v>
      </c>
      <c r="L493" s="2">
        <v>6301.18</v>
      </c>
      <c r="M493">
        <v>-7</v>
      </c>
      <c r="N493" s="2">
        <v>-44108.26</v>
      </c>
      <c r="O493" t="s">
        <v>23</v>
      </c>
    </row>
    <row r="494" spans="1:15" x14ac:dyDescent="0.25">
      <c r="A494" t="s">
        <v>330</v>
      </c>
      <c r="B494">
        <v>913</v>
      </c>
      <c r="C494" s="1">
        <v>42790</v>
      </c>
      <c r="D494" t="s">
        <v>331</v>
      </c>
      <c r="E494" s="1">
        <v>42772</v>
      </c>
      <c r="F494">
        <v>0</v>
      </c>
      <c r="G494" s="1">
        <v>42795</v>
      </c>
      <c r="H494" s="1">
        <v>42802</v>
      </c>
      <c r="I494" t="s">
        <v>16</v>
      </c>
      <c r="J494">
        <v>180</v>
      </c>
      <c r="K494">
        <v>0</v>
      </c>
      <c r="L494">
        <v>180</v>
      </c>
      <c r="M494">
        <v>-7</v>
      </c>
      <c r="N494" s="2">
        <v>-1260</v>
      </c>
      <c r="O494" t="s">
        <v>164</v>
      </c>
    </row>
    <row r="495" spans="1:15" x14ac:dyDescent="0.25">
      <c r="A495" t="s">
        <v>332</v>
      </c>
      <c r="B495">
        <v>1328</v>
      </c>
      <c r="C495" s="1">
        <v>42816</v>
      </c>
      <c r="D495" t="s">
        <v>333</v>
      </c>
      <c r="E495" s="1">
        <v>42746</v>
      </c>
      <c r="F495">
        <v>0</v>
      </c>
      <c r="G495" s="1">
        <v>42817</v>
      </c>
      <c r="H495" s="1">
        <v>42825</v>
      </c>
      <c r="I495" t="s">
        <v>16</v>
      </c>
      <c r="J495" s="2">
        <v>1586</v>
      </c>
      <c r="K495">
        <v>286</v>
      </c>
      <c r="L495" s="2">
        <v>1300</v>
      </c>
      <c r="M495">
        <v>-8</v>
      </c>
      <c r="N495" s="2">
        <v>-10400</v>
      </c>
      <c r="O495" t="s">
        <v>229</v>
      </c>
    </row>
    <row r="496" spans="1:15" x14ac:dyDescent="0.25">
      <c r="A496" t="s">
        <v>332</v>
      </c>
      <c r="B496">
        <v>1329</v>
      </c>
      <c r="C496" s="1">
        <v>42816</v>
      </c>
      <c r="D496" t="s">
        <v>334</v>
      </c>
      <c r="E496" s="1">
        <v>42746</v>
      </c>
      <c r="F496">
        <v>0</v>
      </c>
      <c r="G496" s="1">
        <v>42817</v>
      </c>
      <c r="H496" s="1">
        <v>42825</v>
      </c>
      <c r="I496" t="s">
        <v>16</v>
      </c>
      <c r="J496">
        <v>305</v>
      </c>
      <c r="K496">
        <v>55</v>
      </c>
      <c r="L496">
        <v>250</v>
      </c>
      <c r="M496">
        <v>-8</v>
      </c>
      <c r="N496" s="2">
        <v>-2000</v>
      </c>
      <c r="O496" t="s">
        <v>229</v>
      </c>
    </row>
    <row r="497" spans="1:15" x14ac:dyDescent="0.25">
      <c r="A497" t="s">
        <v>296</v>
      </c>
      <c r="B497">
        <v>647</v>
      </c>
      <c r="C497" s="1">
        <v>42780</v>
      </c>
      <c r="D497" t="str">
        <f>"6820170114003262"</f>
        <v>6820170114003262</v>
      </c>
      <c r="E497" s="1">
        <v>42758</v>
      </c>
      <c r="F497">
        <v>0</v>
      </c>
      <c r="G497" s="1">
        <v>42780</v>
      </c>
      <c r="H497" s="1">
        <v>42788</v>
      </c>
      <c r="I497" t="s">
        <v>16</v>
      </c>
      <c r="J497">
        <v>87.42</v>
      </c>
      <c r="K497">
        <v>15.11</v>
      </c>
      <c r="L497">
        <v>72.31</v>
      </c>
      <c r="M497">
        <v>-8</v>
      </c>
      <c r="N497">
        <v>-578.48</v>
      </c>
      <c r="O497" t="s">
        <v>297</v>
      </c>
    </row>
    <row r="498" spans="1:15" x14ac:dyDescent="0.25">
      <c r="A498" t="s">
        <v>296</v>
      </c>
      <c r="B498">
        <v>648</v>
      </c>
      <c r="C498" s="1">
        <v>42780</v>
      </c>
      <c r="D498" t="str">
        <f>"6820170114003119"</f>
        <v>6820170114003119</v>
      </c>
      <c r="E498" s="1">
        <v>42758</v>
      </c>
      <c r="F498">
        <v>0</v>
      </c>
      <c r="G498" s="1">
        <v>42780</v>
      </c>
      <c r="H498" s="1">
        <v>42788</v>
      </c>
      <c r="I498" t="s">
        <v>16</v>
      </c>
      <c r="J498">
        <v>75.11</v>
      </c>
      <c r="K498">
        <v>13.54</v>
      </c>
      <c r="L498">
        <v>61.57</v>
      </c>
      <c r="M498">
        <v>-8</v>
      </c>
      <c r="N498">
        <v>-492.56</v>
      </c>
      <c r="O498" t="s">
        <v>297</v>
      </c>
    </row>
    <row r="499" spans="1:15" x14ac:dyDescent="0.25">
      <c r="A499" t="s">
        <v>296</v>
      </c>
      <c r="B499">
        <v>647</v>
      </c>
      <c r="C499" s="1">
        <v>42780</v>
      </c>
      <c r="D499" t="str">
        <f>"6820170114003103"</f>
        <v>6820170114003103</v>
      </c>
      <c r="E499" s="1">
        <v>42758</v>
      </c>
      <c r="F499">
        <v>0</v>
      </c>
      <c r="G499" s="1">
        <v>42780</v>
      </c>
      <c r="H499" s="1">
        <v>42788</v>
      </c>
      <c r="I499" t="s">
        <v>16</v>
      </c>
      <c r="J499">
        <v>56.03</v>
      </c>
      <c r="K499">
        <v>10.1</v>
      </c>
      <c r="L499">
        <v>45.93</v>
      </c>
      <c r="M499">
        <v>-8</v>
      </c>
      <c r="N499">
        <v>-367.44</v>
      </c>
      <c r="O499" t="s">
        <v>297</v>
      </c>
    </row>
    <row r="500" spans="1:15" x14ac:dyDescent="0.25">
      <c r="A500" t="s">
        <v>296</v>
      </c>
      <c r="B500">
        <v>648</v>
      </c>
      <c r="C500" s="1">
        <v>42780</v>
      </c>
      <c r="D500" t="str">
        <f>"6820170114003103"</f>
        <v>6820170114003103</v>
      </c>
      <c r="E500" s="1">
        <v>42758</v>
      </c>
      <c r="F500">
        <v>0</v>
      </c>
      <c r="G500" s="1">
        <v>42780</v>
      </c>
      <c r="H500" s="1">
        <v>42788</v>
      </c>
      <c r="I500" t="s">
        <v>16</v>
      </c>
      <c r="J500">
        <v>29.47</v>
      </c>
      <c r="K500">
        <v>5.29</v>
      </c>
      <c r="L500">
        <v>24.18</v>
      </c>
      <c r="M500">
        <v>-8</v>
      </c>
      <c r="N500">
        <v>-193.44</v>
      </c>
      <c r="O500" t="s">
        <v>297</v>
      </c>
    </row>
    <row r="501" spans="1:15" x14ac:dyDescent="0.25">
      <c r="A501" t="s">
        <v>335</v>
      </c>
      <c r="B501">
        <v>1326</v>
      </c>
      <c r="C501" s="1">
        <v>42816</v>
      </c>
      <c r="D501" t="str">
        <f>"1410000217"</f>
        <v>1410000217</v>
      </c>
      <c r="E501" s="1">
        <v>42766</v>
      </c>
      <c r="F501">
        <v>0</v>
      </c>
      <c r="G501" s="1">
        <v>42817</v>
      </c>
      <c r="H501" s="1">
        <v>42825</v>
      </c>
      <c r="I501" t="s">
        <v>16</v>
      </c>
      <c r="J501">
        <v>371.26</v>
      </c>
      <c r="K501">
        <v>1.36</v>
      </c>
      <c r="L501">
        <v>369.9</v>
      </c>
      <c r="M501">
        <v>-8</v>
      </c>
      <c r="N501" s="2">
        <v>-2959.2</v>
      </c>
      <c r="O501" t="s">
        <v>63</v>
      </c>
    </row>
    <row r="502" spans="1:15" x14ac:dyDescent="0.25">
      <c r="A502" t="s">
        <v>335</v>
      </c>
      <c r="B502">
        <v>1325</v>
      </c>
      <c r="C502" s="1">
        <v>42816</v>
      </c>
      <c r="D502" t="str">
        <f>"1410000098"</f>
        <v>1410000098</v>
      </c>
      <c r="E502" s="1">
        <v>42759</v>
      </c>
      <c r="F502">
        <v>0</v>
      </c>
      <c r="G502" s="1">
        <v>42817</v>
      </c>
      <c r="H502" s="1">
        <v>42825</v>
      </c>
      <c r="I502" t="s">
        <v>16</v>
      </c>
      <c r="J502">
        <v>206.96</v>
      </c>
      <c r="K502">
        <v>7.96</v>
      </c>
      <c r="L502">
        <v>199</v>
      </c>
      <c r="M502">
        <v>-8</v>
      </c>
      <c r="N502" s="2">
        <v>-1592</v>
      </c>
      <c r="O502" t="s">
        <v>63</v>
      </c>
    </row>
    <row r="503" spans="1:15" x14ac:dyDescent="0.25">
      <c r="A503" t="s">
        <v>335</v>
      </c>
      <c r="B503">
        <v>1327</v>
      </c>
      <c r="C503" s="1">
        <v>42816</v>
      </c>
      <c r="D503" t="str">
        <f>"1410000023"</f>
        <v>1410000023</v>
      </c>
      <c r="E503" s="1">
        <v>42759</v>
      </c>
      <c r="F503">
        <v>0</v>
      </c>
      <c r="G503" s="1">
        <v>42817</v>
      </c>
      <c r="H503" s="1">
        <v>42825</v>
      </c>
      <c r="I503" t="s">
        <v>16</v>
      </c>
      <c r="J503" s="2">
        <v>1352</v>
      </c>
      <c r="K503">
        <v>52</v>
      </c>
      <c r="L503" s="2">
        <v>1300</v>
      </c>
      <c r="M503">
        <v>-8</v>
      </c>
      <c r="N503" s="2">
        <v>-10400</v>
      </c>
      <c r="O503" t="s">
        <v>63</v>
      </c>
    </row>
    <row r="504" spans="1:15" x14ac:dyDescent="0.25">
      <c r="A504" t="s">
        <v>158</v>
      </c>
      <c r="B504">
        <v>1320</v>
      </c>
      <c r="C504" s="1">
        <v>42816</v>
      </c>
      <c r="D504" t="str">
        <f>"0002102905"</f>
        <v>0002102905</v>
      </c>
      <c r="E504" s="1">
        <v>42761</v>
      </c>
      <c r="F504">
        <v>0</v>
      </c>
      <c r="G504" s="1">
        <v>42817</v>
      </c>
      <c r="H504" s="1">
        <v>42825</v>
      </c>
      <c r="I504" t="s">
        <v>16</v>
      </c>
      <c r="J504">
        <v>390.4</v>
      </c>
      <c r="K504">
        <v>70.400000000000006</v>
      </c>
      <c r="L504">
        <v>320</v>
      </c>
      <c r="M504">
        <v>-8</v>
      </c>
      <c r="N504" s="2">
        <v>-2560</v>
      </c>
      <c r="O504" t="s">
        <v>159</v>
      </c>
    </row>
    <row r="505" spans="1:15" x14ac:dyDescent="0.25">
      <c r="A505" t="s">
        <v>175</v>
      </c>
      <c r="B505">
        <v>633</v>
      </c>
      <c r="C505" s="1">
        <v>42777</v>
      </c>
      <c r="D505" t="s">
        <v>233</v>
      </c>
      <c r="E505" s="1">
        <v>42758</v>
      </c>
      <c r="F505">
        <v>0</v>
      </c>
      <c r="G505" s="1">
        <v>42780</v>
      </c>
      <c r="H505" s="1">
        <v>42788</v>
      </c>
      <c r="I505" t="s">
        <v>16</v>
      </c>
      <c r="J505" s="2">
        <v>4747.22</v>
      </c>
      <c r="K505">
        <v>0</v>
      </c>
      <c r="L505" s="2">
        <v>4747.22</v>
      </c>
      <c r="M505">
        <v>-8</v>
      </c>
      <c r="N505" s="2">
        <v>-37977.760000000002</v>
      </c>
      <c r="O505" t="s">
        <v>49</v>
      </c>
    </row>
    <row r="506" spans="1:15" x14ac:dyDescent="0.25">
      <c r="A506" t="s">
        <v>175</v>
      </c>
      <c r="B506">
        <v>635</v>
      </c>
      <c r="C506" s="1">
        <v>42777</v>
      </c>
      <c r="D506" t="s">
        <v>233</v>
      </c>
      <c r="E506" s="1">
        <v>42758</v>
      </c>
      <c r="F506">
        <v>0</v>
      </c>
      <c r="G506" s="1">
        <v>42780</v>
      </c>
      <c r="H506" s="1">
        <v>42788</v>
      </c>
      <c r="I506" t="s">
        <v>16</v>
      </c>
      <c r="J506">
        <v>778.77</v>
      </c>
      <c r="K506">
        <v>0</v>
      </c>
      <c r="L506">
        <v>778.77</v>
      </c>
      <c r="M506">
        <v>-8</v>
      </c>
      <c r="N506" s="2">
        <v>-6230.16</v>
      </c>
      <c r="O506" t="s">
        <v>49</v>
      </c>
    </row>
    <row r="507" spans="1:15" x14ac:dyDescent="0.25">
      <c r="A507" t="s">
        <v>336</v>
      </c>
      <c r="B507">
        <v>931</v>
      </c>
      <c r="C507" s="1">
        <v>42794</v>
      </c>
      <c r="D507" s="3" t="s">
        <v>362</v>
      </c>
      <c r="E507" s="1">
        <v>42774</v>
      </c>
      <c r="F507">
        <v>0</v>
      </c>
      <c r="G507" s="1">
        <v>42797</v>
      </c>
      <c r="H507" s="1">
        <v>42806</v>
      </c>
      <c r="I507" t="s">
        <v>16</v>
      </c>
      <c r="J507" s="2">
        <v>6889.1</v>
      </c>
      <c r="K507">
        <v>0</v>
      </c>
      <c r="L507" s="2">
        <v>6889.1</v>
      </c>
      <c r="M507">
        <v>-9</v>
      </c>
      <c r="N507" s="2">
        <v>-62001.9</v>
      </c>
      <c r="O507" t="s">
        <v>43</v>
      </c>
    </row>
    <row r="508" spans="1:15" x14ac:dyDescent="0.25">
      <c r="A508" t="s">
        <v>160</v>
      </c>
      <c r="B508">
        <v>1265</v>
      </c>
      <c r="C508" s="1">
        <v>42811</v>
      </c>
      <c r="D508" t="s">
        <v>363</v>
      </c>
      <c r="E508" s="1">
        <v>42805</v>
      </c>
      <c r="F508">
        <v>0</v>
      </c>
      <c r="G508" s="1">
        <v>42811</v>
      </c>
      <c r="H508" s="1">
        <v>42821</v>
      </c>
      <c r="I508" t="s">
        <v>16</v>
      </c>
      <c r="J508">
        <v>845.28</v>
      </c>
      <c r="K508">
        <v>152.43</v>
      </c>
      <c r="L508">
        <v>692.85</v>
      </c>
      <c r="M508">
        <v>-10</v>
      </c>
      <c r="N508" s="2">
        <v>-6928.5</v>
      </c>
      <c r="O508" t="s">
        <v>63</v>
      </c>
    </row>
    <row r="509" spans="1:15" x14ac:dyDescent="0.25">
      <c r="A509" t="s">
        <v>160</v>
      </c>
      <c r="B509">
        <v>1262</v>
      </c>
      <c r="C509" s="1">
        <v>42811</v>
      </c>
      <c r="D509" t="str">
        <f>"004800348965"</f>
        <v>004800348965</v>
      </c>
      <c r="E509" s="1">
        <v>42805</v>
      </c>
      <c r="F509">
        <v>0</v>
      </c>
      <c r="G509" s="1">
        <v>42811</v>
      </c>
      <c r="H509" s="1">
        <v>42821</v>
      </c>
      <c r="I509" t="s">
        <v>16</v>
      </c>
      <c r="J509">
        <v>122.68</v>
      </c>
      <c r="K509">
        <v>22.12</v>
      </c>
      <c r="L509">
        <v>100.56</v>
      </c>
      <c r="M509">
        <v>-10</v>
      </c>
      <c r="N509" s="2">
        <v>-1005.6</v>
      </c>
      <c r="O509" t="s">
        <v>63</v>
      </c>
    </row>
    <row r="510" spans="1:15" x14ac:dyDescent="0.25">
      <c r="A510" t="s">
        <v>160</v>
      </c>
      <c r="B510">
        <v>1262</v>
      </c>
      <c r="C510" s="1">
        <v>42811</v>
      </c>
      <c r="D510" t="str">
        <f>"004800385019"</f>
        <v>004800385019</v>
      </c>
      <c r="E510" s="1">
        <v>42806</v>
      </c>
      <c r="F510">
        <v>0</v>
      </c>
      <c r="G510" s="1">
        <v>42811</v>
      </c>
      <c r="H510" s="1">
        <v>42821</v>
      </c>
      <c r="I510" t="s">
        <v>16</v>
      </c>
      <c r="J510" s="2">
        <v>2098.71</v>
      </c>
      <c r="K510">
        <v>378.46</v>
      </c>
      <c r="L510" s="2">
        <v>1720.25</v>
      </c>
      <c r="M510">
        <v>-10</v>
      </c>
      <c r="N510" s="2">
        <v>-17202.5</v>
      </c>
      <c r="O510" t="s">
        <v>63</v>
      </c>
    </row>
    <row r="511" spans="1:15" x14ac:dyDescent="0.25">
      <c r="A511" t="s">
        <v>160</v>
      </c>
      <c r="B511">
        <v>1264</v>
      </c>
      <c r="C511" s="1">
        <v>42811</v>
      </c>
      <c r="D511" t="str">
        <f>"004800348964"</f>
        <v>004800348964</v>
      </c>
      <c r="E511" s="1">
        <v>42805</v>
      </c>
      <c r="F511">
        <v>0</v>
      </c>
      <c r="G511" s="1">
        <v>42811</v>
      </c>
      <c r="H511" s="1">
        <v>42821</v>
      </c>
      <c r="I511" t="s">
        <v>16</v>
      </c>
      <c r="J511" s="2">
        <v>1167.54</v>
      </c>
      <c r="K511">
        <v>210.54</v>
      </c>
      <c r="L511">
        <v>957</v>
      </c>
      <c r="M511">
        <v>-10</v>
      </c>
      <c r="N511" s="2">
        <v>-9570</v>
      </c>
      <c r="O511" t="s">
        <v>63</v>
      </c>
    </row>
    <row r="512" spans="1:15" x14ac:dyDescent="0.25">
      <c r="A512" t="s">
        <v>337</v>
      </c>
      <c r="B512">
        <v>325</v>
      </c>
      <c r="C512" s="1">
        <v>42761</v>
      </c>
      <c r="D512" t="s">
        <v>338</v>
      </c>
      <c r="E512" s="1">
        <v>42745</v>
      </c>
      <c r="F512">
        <v>0</v>
      </c>
      <c r="G512" s="1">
        <v>42766</v>
      </c>
      <c r="H512" s="1">
        <v>42776</v>
      </c>
      <c r="I512" t="s">
        <v>16</v>
      </c>
      <c r="J512" s="2">
        <v>9348.5</v>
      </c>
      <c r="K512">
        <v>0</v>
      </c>
      <c r="L512" s="2">
        <v>9348.5</v>
      </c>
      <c r="M512">
        <v>-10</v>
      </c>
      <c r="N512" s="2">
        <v>-93485</v>
      </c>
      <c r="O512" t="s">
        <v>78</v>
      </c>
    </row>
    <row r="513" spans="1:15" x14ac:dyDescent="0.25">
      <c r="A513" t="s">
        <v>337</v>
      </c>
      <c r="B513">
        <v>326</v>
      </c>
      <c r="C513" s="1">
        <v>42761</v>
      </c>
      <c r="D513" t="s">
        <v>338</v>
      </c>
      <c r="E513" s="1">
        <v>42745</v>
      </c>
      <c r="F513">
        <v>0</v>
      </c>
      <c r="G513" s="1">
        <v>42766</v>
      </c>
      <c r="H513" s="1">
        <v>42776</v>
      </c>
      <c r="I513" t="s">
        <v>16</v>
      </c>
      <c r="J513" s="2">
        <v>2056.67</v>
      </c>
      <c r="K513">
        <v>0</v>
      </c>
      <c r="L513" s="2">
        <v>2056.67</v>
      </c>
      <c r="M513">
        <v>-10</v>
      </c>
      <c r="N513" s="2">
        <v>-20566.7</v>
      </c>
      <c r="O513" t="s">
        <v>78</v>
      </c>
    </row>
    <row r="514" spans="1:15" x14ac:dyDescent="0.25">
      <c r="A514" t="s">
        <v>160</v>
      </c>
      <c r="B514">
        <v>315</v>
      </c>
      <c r="C514" s="1">
        <v>42760</v>
      </c>
      <c r="D514" t="str">
        <f>"004800127394"</f>
        <v>004800127394</v>
      </c>
      <c r="E514" s="1">
        <v>42751</v>
      </c>
      <c r="F514">
        <v>0</v>
      </c>
      <c r="G514" s="1">
        <v>42760</v>
      </c>
      <c r="H514" s="1">
        <v>42772</v>
      </c>
      <c r="I514" t="s">
        <v>16</v>
      </c>
      <c r="J514">
        <v>57.97</v>
      </c>
      <c r="K514">
        <v>10.45</v>
      </c>
      <c r="L514">
        <v>47.52</v>
      </c>
      <c r="M514">
        <v>-12</v>
      </c>
      <c r="N514">
        <v>-570.24</v>
      </c>
      <c r="O514" t="s">
        <v>63</v>
      </c>
    </row>
    <row r="515" spans="1:15" x14ac:dyDescent="0.25">
      <c r="A515" t="s">
        <v>160</v>
      </c>
      <c r="B515">
        <v>315</v>
      </c>
      <c r="C515" s="1">
        <v>42760</v>
      </c>
      <c r="D515" t="str">
        <f>"004800114320"</f>
        <v>004800114320</v>
      </c>
      <c r="E515" s="1">
        <v>42751</v>
      </c>
      <c r="F515">
        <v>0</v>
      </c>
      <c r="G515" s="1">
        <v>42760</v>
      </c>
      <c r="H515" s="1">
        <v>42772</v>
      </c>
      <c r="I515" t="s">
        <v>16</v>
      </c>
      <c r="J515">
        <v>41.96</v>
      </c>
      <c r="K515">
        <v>7.57</v>
      </c>
      <c r="L515">
        <v>34.39</v>
      </c>
      <c r="M515">
        <v>-12</v>
      </c>
      <c r="N515">
        <v>-412.68</v>
      </c>
      <c r="O515" t="s">
        <v>63</v>
      </c>
    </row>
    <row r="516" spans="1:15" x14ac:dyDescent="0.25">
      <c r="A516" t="s">
        <v>294</v>
      </c>
      <c r="B516">
        <v>1365</v>
      </c>
      <c r="C516" s="1">
        <v>42818</v>
      </c>
      <c r="D516" t="s">
        <v>339</v>
      </c>
      <c r="E516" s="1">
        <v>42796</v>
      </c>
      <c r="F516">
        <v>0</v>
      </c>
      <c r="G516" s="1">
        <v>42818</v>
      </c>
      <c r="H516" s="1">
        <v>42830</v>
      </c>
      <c r="I516" t="s">
        <v>16</v>
      </c>
      <c r="J516" s="2">
        <v>20070.87</v>
      </c>
      <c r="K516">
        <v>771.96</v>
      </c>
      <c r="L516" s="2">
        <v>19298.91</v>
      </c>
      <c r="M516">
        <v>-12</v>
      </c>
      <c r="N516" s="2">
        <v>-231586.92</v>
      </c>
      <c r="O516" t="s">
        <v>23</v>
      </c>
    </row>
    <row r="517" spans="1:15" x14ac:dyDescent="0.25">
      <c r="A517" t="s">
        <v>340</v>
      </c>
      <c r="B517">
        <v>1319</v>
      </c>
      <c r="C517" s="1">
        <v>42816</v>
      </c>
      <c r="D517" t="s">
        <v>341</v>
      </c>
      <c r="E517" s="1">
        <v>42800</v>
      </c>
      <c r="F517">
        <v>0</v>
      </c>
      <c r="G517" s="1">
        <v>42817</v>
      </c>
      <c r="H517" s="1">
        <v>42831</v>
      </c>
      <c r="I517" t="s">
        <v>16</v>
      </c>
      <c r="J517">
        <v>189</v>
      </c>
      <c r="K517">
        <v>7.27</v>
      </c>
      <c r="L517">
        <v>181.73</v>
      </c>
      <c r="M517">
        <v>-14</v>
      </c>
      <c r="N517" s="2">
        <v>-2544.2199999999998</v>
      </c>
      <c r="O517" t="s">
        <v>229</v>
      </c>
    </row>
    <row r="518" spans="1:15" x14ac:dyDescent="0.25">
      <c r="A518" t="s">
        <v>296</v>
      </c>
      <c r="B518">
        <v>647</v>
      </c>
      <c r="C518" s="1">
        <v>42780</v>
      </c>
      <c r="D518" t="str">
        <f>"6820170114004298"</f>
        <v>6820170114004298</v>
      </c>
      <c r="E518" s="1">
        <v>42765</v>
      </c>
      <c r="F518">
        <v>0</v>
      </c>
      <c r="G518" s="1">
        <v>42780</v>
      </c>
      <c r="H518" s="1">
        <v>42795</v>
      </c>
      <c r="I518" t="s">
        <v>16</v>
      </c>
      <c r="J518">
        <v>81.5</v>
      </c>
      <c r="K518">
        <v>14.66</v>
      </c>
      <c r="L518">
        <v>66.84</v>
      </c>
      <c r="M518">
        <v>-15</v>
      </c>
      <c r="N518" s="2">
        <v>-1002.6</v>
      </c>
      <c r="O518" t="s">
        <v>297</v>
      </c>
    </row>
    <row r="519" spans="1:15" x14ac:dyDescent="0.25">
      <c r="A519" t="s">
        <v>342</v>
      </c>
      <c r="B519">
        <v>1021</v>
      </c>
      <c r="C519" s="1">
        <v>42800</v>
      </c>
      <c r="D519" t="str">
        <f>"04"</f>
        <v>04</v>
      </c>
      <c r="E519" s="1">
        <v>40938</v>
      </c>
      <c r="F519">
        <v>0</v>
      </c>
      <c r="G519" s="1">
        <v>42816</v>
      </c>
      <c r="H519" s="1">
        <v>42831</v>
      </c>
      <c r="I519" t="s">
        <v>343</v>
      </c>
      <c r="J519" s="2">
        <v>29656.25</v>
      </c>
      <c r="K519">
        <v>0</v>
      </c>
      <c r="L519" s="2">
        <v>29656.25</v>
      </c>
      <c r="M519">
        <v>-15</v>
      </c>
      <c r="N519" s="2">
        <v>-444843.75</v>
      </c>
      <c r="O519" t="s">
        <v>43</v>
      </c>
    </row>
    <row r="520" spans="1:15" x14ac:dyDescent="0.25">
      <c r="A520" t="s">
        <v>260</v>
      </c>
      <c r="B520">
        <v>929</v>
      </c>
      <c r="C520" s="1">
        <v>42790</v>
      </c>
      <c r="D520" t="str">
        <f>"484"</f>
        <v>484</v>
      </c>
      <c r="E520" s="1">
        <v>42735</v>
      </c>
      <c r="F520">
        <v>0</v>
      </c>
      <c r="G520" s="1">
        <v>42790</v>
      </c>
      <c r="H520" s="1">
        <v>42806</v>
      </c>
      <c r="I520" t="s">
        <v>16</v>
      </c>
      <c r="J520" s="2">
        <v>2799.39</v>
      </c>
      <c r="K520">
        <v>254.49</v>
      </c>
      <c r="L520" s="2">
        <v>2544.9</v>
      </c>
      <c r="M520">
        <v>-16</v>
      </c>
      <c r="N520" s="2">
        <v>-40718.400000000001</v>
      </c>
      <c r="O520" t="s">
        <v>164</v>
      </c>
    </row>
    <row r="521" spans="1:15" x14ac:dyDescent="0.25">
      <c r="A521" t="s">
        <v>337</v>
      </c>
      <c r="B521">
        <v>325</v>
      </c>
      <c r="C521" s="1">
        <v>42761</v>
      </c>
      <c r="D521" t="s">
        <v>344</v>
      </c>
      <c r="E521" s="1">
        <v>42752</v>
      </c>
      <c r="F521">
        <v>0</v>
      </c>
      <c r="G521" s="1">
        <v>42766</v>
      </c>
      <c r="H521" s="1">
        <v>42783</v>
      </c>
      <c r="I521" t="s">
        <v>16</v>
      </c>
      <c r="J521" s="2">
        <v>40590.720000000001</v>
      </c>
      <c r="K521">
        <v>0</v>
      </c>
      <c r="L521" s="2">
        <v>40590.720000000001</v>
      </c>
      <c r="M521">
        <v>-17</v>
      </c>
      <c r="N521" s="2">
        <v>-690042.24</v>
      </c>
      <c r="O521" t="s">
        <v>78</v>
      </c>
    </row>
    <row r="522" spans="1:15" x14ac:dyDescent="0.25">
      <c r="A522" t="s">
        <v>337</v>
      </c>
      <c r="B522">
        <v>326</v>
      </c>
      <c r="C522" s="1">
        <v>42761</v>
      </c>
      <c r="D522" t="s">
        <v>344</v>
      </c>
      <c r="E522" s="1">
        <v>42752</v>
      </c>
      <c r="F522">
        <v>0</v>
      </c>
      <c r="G522" s="1">
        <v>42766</v>
      </c>
      <c r="H522" s="1">
        <v>42783</v>
      </c>
      <c r="I522" t="s">
        <v>16</v>
      </c>
      <c r="J522" s="2">
        <v>8929.9599999999991</v>
      </c>
      <c r="K522">
        <v>0</v>
      </c>
      <c r="L522" s="2">
        <v>8929.9599999999991</v>
      </c>
      <c r="M522">
        <v>-17</v>
      </c>
      <c r="N522" s="2">
        <v>-151809.32</v>
      </c>
      <c r="O522" t="s">
        <v>78</v>
      </c>
    </row>
    <row r="523" spans="1:15" x14ac:dyDescent="0.25">
      <c r="A523" t="s">
        <v>294</v>
      </c>
      <c r="B523">
        <v>942</v>
      </c>
      <c r="C523" s="1">
        <v>42795</v>
      </c>
      <c r="D523" t="s">
        <v>345</v>
      </c>
      <c r="E523" s="1">
        <v>42776</v>
      </c>
      <c r="F523">
        <v>0</v>
      </c>
      <c r="G523" s="1">
        <v>42795</v>
      </c>
      <c r="H523" s="1">
        <v>42813</v>
      </c>
      <c r="I523" t="s">
        <v>16</v>
      </c>
      <c r="J523" s="2">
        <v>13059.05</v>
      </c>
      <c r="K523">
        <v>502.27</v>
      </c>
      <c r="L523" s="2">
        <v>12556.78</v>
      </c>
      <c r="M523">
        <v>-18</v>
      </c>
      <c r="N523" s="2">
        <v>-226022.04</v>
      </c>
      <c r="O523" t="s">
        <v>23</v>
      </c>
    </row>
    <row r="524" spans="1:15" x14ac:dyDescent="0.25">
      <c r="A524" t="s">
        <v>346</v>
      </c>
      <c r="B524">
        <v>880</v>
      </c>
      <c r="C524" s="1">
        <v>42788</v>
      </c>
      <c r="D524" t="s">
        <v>347</v>
      </c>
      <c r="E524" s="1">
        <v>42775</v>
      </c>
      <c r="F524">
        <v>0</v>
      </c>
      <c r="G524" s="1">
        <v>42788</v>
      </c>
      <c r="H524" s="1">
        <v>42809</v>
      </c>
      <c r="I524" t="s">
        <v>16</v>
      </c>
      <c r="J524" s="2">
        <v>39941.620000000003</v>
      </c>
      <c r="K524" s="2">
        <v>1536.22</v>
      </c>
      <c r="L524" s="2">
        <v>38405.4</v>
      </c>
      <c r="M524">
        <v>-21</v>
      </c>
      <c r="N524" s="2">
        <v>-806513.4</v>
      </c>
      <c r="O524" t="s">
        <v>348</v>
      </c>
    </row>
    <row r="525" spans="1:15" x14ac:dyDescent="0.25">
      <c r="A525" t="s">
        <v>246</v>
      </c>
      <c r="B525">
        <v>555</v>
      </c>
      <c r="C525" s="1">
        <v>42772</v>
      </c>
      <c r="D525" t="str">
        <f>"1730003298"</f>
        <v>1730003298</v>
      </c>
      <c r="E525" s="1">
        <v>42766</v>
      </c>
      <c r="F525">
        <v>0</v>
      </c>
      <c r="G525" s="1">
        <v>42772</v>
      </c>
      <c r="H525" s="1">
        <v>42796</v>
      </c>
      <c r="I525" t="s">
        <v>16</v>
      </c>
      <c r="J525" s="2">
        <v>7687.44</v>
      </c>
      <c r="K525" s="2">
        <v>1386.26</v>
      </c>
      <c r="L525" s="2">
        <v>6301.18</v>
      </c>
      <c r="M525">
        <v>-24</v>
      </c>
      <c r="N525" s="2">
        <v>-151228.32</v>
      </c>
      <c r="O525" t="s">
        <v>23</v>
      </c>
    </row>
    <row r="526" spans="1:15" x14ac:dyDescent="0.25">
      <c r="A526" t="s">
        <v>37</v>
      </c>
      <c r="B526">
        <v>441</v>
      </c>
      <c r="C526" s="1">
        <v>42768</v>
      </c>
      <c r="D526" t="s">
        <v>349</v>
      </c>
      <c r="E526" s="1">
        <v>42754</v>
      </c>
      <c r="F526">
        <v>0</v>
      </c>
      <c r="G526" s="1">
        <v>42772</v>
      </c>
      <c r="H526" s="1">
        <v>42814</v>
      </c>
      <c r="I526" t="s">
        <v>16</v>
      </c>
      <c r="J526">
        <v>640.33000000000004</v>
      </c>
      <c r="K526">
        <v>115.47</v>
      </c>
      <c r="L526">
        <v>524.86</v>
      </c>
      <c r="M526">
        <v>-42</v>
      </c>
      <c r="N526" s="2">
        <v>-22044.12</v>
      </c>
      <c r="O526" t="s">
        <v>39</v>
      </c>
    </row>
    <row r="527" spans="1:15" x14ac:dyDescent="0.25">
      <c r="A527" t="s">
        <v>37</v>
      </c>
      <c r="B527">
        <v>1002</v>
      </c>
      <c r="C527" s="1">
        <v>42798</v>
      </c>
      <c r="D527" t="s">
        <v>350</v>
      </c>
      <c r="E527" s="1">
        <v>42782</v>
      </c>
      <c r="F527">
        <v>0</v>
      </c>
      <c r="G527" s="1">
        <v>42800</v>
      </c>
      <c r="H527" s="1">
        <v>42843</v>
      </c>
      <c r="I527" t="s">
        <v>16</v>
      </c>
      <c r="J527">
        <v>410.94</v>
      </c>
      <c r="K527">
        <v>71.849999999999994</v>
      </c>
      <c r="L527">
        <v>339.09</v>
      </c>
      <c r="M527">
        <v>-43</v>
      </c>
      <c r="N527" s="2">
        <v>-14580.87</v>
      </c>
      <c r="O527" t="s">
        <v>39</v>
      </c>
    </row>
    <row r="528" spans="1:15" x14ac:dyDescent="0.25">
      <c r="A528" t="s">
        <v>24</v>
      </c>
      <c r="B528">
        <v>626</v>
      </c>
      <c r="C528" s="1">
        <v>42775</v>
      </c>
      <c r="D528" t="str">
        <f>"42616"</f>
        <v>42616</v>
      </c>
      <c r="E528" s="1">
        <v>42725</v>
      </c>
      <c r="F528">
        <v>0</v>
      </c>
      <c r="G528" s="1">
        <v>42780</v>
      </c>
      <c r="H528" s="1">
        <v>42825</v>
      </c>
      <c r="I528" t="s">
        <v>16</v>
      </c>
      <c r="J528">
        <v>346.45</v>
      </c>
      <c r="K528">
        <v>31.5</v>
      </c>
      <c r="L528">
        <v>314.95</v>
      </c>
      <c r="M528">
        <v>-45</v>
      </c>
      <c r="N528" s="2">
        <v>-14172.75</v>
      </c>
      <c r="O528" t="s">
        <v>25</v>
      </c>
    </row>
    <row r="529" spans="1:15" x14ac:dyDescent="0.25">
      <c r="A529" t="s">
        <v>24</v>
      </c>
      <c r="B529">
        <v>627</v>
      </c>
      <c r="C529" s="1">
        <v>42775</v>
      </c>
      <c r="D529" t="str">
        <f>"42616"</f>
        <v>42616</v>
      </c>
      <c r="E529" s="1">
        <v>42725</v>
      </c>
      <c r="F529">
        <v>0</v>
      </c>
      <c r="G529" s="1">
        <v>42780</v>
      </c>
      <c r="H529" s="1">
        <v>42825</v>
      </c>
      <c r="I529" t="s">
        <v>16</v>
      </c>
      <c r="J529">
        <v>139.06</v>
      </c>
      <c r="K529">
        <v>12.64</v>
      </c>
      <c r="L529">
        <v>126.42</v>
      </c>
      <c r="M529">
        <v>-45</v>
      </c>
      <c r="N529" s="2">
        <v>-5688.9</v>
      </c>
      <c r="O529" t="s">
        <v>25</v>
      </c>
    </row>
    <row r="530" spans="1:15" x14ac:dyDescent="0.25">
      <c r="A530" t="s">
        <v>351</v>
      </c>
      <c r="B530">
        <v>0</v>
      </c>
      <c r="D530" t="s">
        <v>352</v>
      </c>
      <c r="F530">
        <v>0</v>
      </c>
      <c r="J530" s="2">
        <v>2676108.7200000002</v>
      </c>
      <c r="K530" s="2">
        <v>219251.86</v>
      </c>
      <c r="L530" s="2">
        <v>2456856.86</v>
      </c>
      <c r="M530">
        <v>65.44</v>
      </c>
      <c r="N530" s="2">
        <v>160786250.33000001</v>
      </c>
      <c r="O530" t="s">
        <v>353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&amp;CComune di Bronte-Indicatore tempestività dei pagamenti 1° trimestre 2017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RAGIONERIA-BENVEGNA</dc:creator>
  <cp:lastModifiedBy>RAGIONERIA-BENVEGNA</cp:lastModifiedBy>
  <cp:lastPrinted>2017-04-27T11:36:40Z</cp:lastPrinted>
  <dcterms:created xsi:type="dcterms:W3CDTF">2017-04-27T11:09:33Z</dcterms:created>
  <dcterms:modified xsi:type="dcterms:W3CDTF">2017-04-27T11:37:46Z</dcterms:modified>
</cp:coreProperties>
</file>